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AO AFONSO\1 CENTAURUS\BANCO DA AMAZÔNIA\"/>
    </mc:Choice>
  </mc:AlternateContent>
  <xr:revisionPtr revIDLastSave="0" documentId="13_ncr:1_{337E3464-26B0-4A9B-901C-C2508ED39979}" xr6:coauthVersionLast="45" xr6:coauthVersionMax="45" xr10:uidLastSave="{00000000-0000-0000-0000-000000000000}"/>
  <bookViews>
    <workbookView xWindow="-120" yWindow="-120" windowWidth="20730" windowHeight="11160" xr2:uid="{4E128596-2D76-4260-B262-4D82ABF866DD}"/>
  </bookViews>
  <sheets>
    <sheet name="FATURAMENTO DE R$ 4,8 A 90 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D14" i="1" s="1"/>
  <c r="H13" i="1"/>
  <c r="B13" i="1"/>
  <c r="P9" i="1"/>
  <c r="P8" i="1"/>
  <c r="E8" i="1"/>
  <c r="P7" i="1"/>
  <c r="P6" i="1"/>
  <c r="E13" i="1" l="1"/>
  <c r="F13" i="1" s="1"/>
  <c r="B14" i="1"/>
  <c r="G14" i="1"/>
  <c r="H14" i="1" s="1"/>
  <c r="C14" i="1" s="1"/>
  <c r="E14" i="1" s="1"/>
  <c r="A15" i="1"/>
  <c r="F14" i="1" l="1"/>
  <c r="A16" i="1"/>
  <c r="D15" i="1"/>
  <c r="G15" i="1"/>
  <c r="H15" i="1" s="1"/>
  <c r="C15" i="1" s="1"/>
  <c r="E15" i="1" l="1"/>
  <c r="B15" i="1"/>
  <c r="D16" i="1"/>
  <c r="A17" i="1"/>
  <c r="G16" i="1"/>
  <c r="H16" i="1" s="1"/>
  <c r="C16" i="1" l="1"/>
  <c r="E16" i="1"/>
  <c r="B16" i="1"/>
  <c r="A18" i="1"/>
  <c r="G17" i="1"/>
  <c r="H17" i="1" s="1"/>
  <c r="D17" i="1"/>
  <c r="F15" i="1"/>
  <c r="C17" i="1" l="1"/>
  <c r="D18" i="1"/>
  <c r="A19" i="1"/>
  <c r="G18" i="1"/>
  <c r="H18" i="1" s="1"/>
  <c r="C18" i="1" s="1"/>
  <c r="F16" i="1"/>
  <c r="B17" i="1"/>
  <c r="E17" i="1"/>
  <c r="F17" i="1"/>
  <c r="D19" i="1" l="1"/>
  <c r="A20" i="1"/>
  <c r="G19" i="1"/>
  <c r="H19" i="1" s="1"/>
  <c r="B18" i="1"/>
  <c r="E18" i="1"/>
  <c r="F18" i="1" s="1"/>
  <c r="C19" i="1" l="1"/>
  <c r="B19" i="1"/>
  <c r="E19" i="1"/>
  <c r="F19" i="1" s="1"/>
  <c r="D20" i="1"/>
  <c r="A21" i="1"/>
  <c r="G20" i="1"/>
  <c r="H20" i="1" s="1"/>
  <c r="C20" i="1" l="1"/>
  <c r="D21" i="1"/>
  <c r="A22" i="1"/>
  <c r="G21" i="1"/>
  <c r="H21" i="1" s="1"/>
  <c r="C21" i="1" s="1"/>
  <c r="B20" i="1"/>
  <c r="E20" i="1"/>
  <c r="F20" i="1" s="1"/>
  <c r="D22" i="1" l="1"/>
  <c r="A23" i="1"/>
  <c r="G22" i="1"/>
  <c r="H22" i="1" s="1"/>
  <c r="B21" i="1"/>
  <c r="E21" i="1"/>
  <c r="F21" i="1" s="1"/>
  <c r="C22" i="1" l="1"/>
  <c r="B22" i="1"/>
  <c r="E22" i="1"/>
  <c r="F22" i="1" s="1"/>
  <c r="D23" i="1"/>
  <c r="A24" i="1"/>
  <c r="G23" i="1"/>
  <c r="H23" i="1" s="1"/>
  <c r="C23" i="1" l="1"/>
  <c r="A26" i="1"/>
  <c r="D24" i="1"/>
  <c r="G24" i="1"/>
  <c r="H24" i="1" s="1"/>
  <c r="B23" i="1"/>
  <c r="E23" i="1"/>
  <c r="F23" i="1" s="1"/>
  <c r="C24" i="1" l="1"/>
  <c r="C25" i="1" s="1"/>
  <c r="B24" i="1"/>
  <c r="E24" i="1"/>
  <c r="E25" i="1" s="1"/>
  <c r="F24" i="1"/>
  <c r="D25" i="1"/>
  <c r="A27" i="1"/>
  <c r="D26" i="1"/>
  <c r="G26" i="1"/>
  <c r="H26" i="1" s="1"/>
  <c r="C26" i="1" s="1"/>
  <c r="F25" i="1" l="1"/>
  <c r="D27" i="1"/>
  <c r="A28" i="1"/>
  <c r="G27" i="1"/>
  <c r="H27" i="1" s="1"/>
  <c r="C27" i="1" s="1"/>
  <c r="B26" i="1"/>
  <c r="E26" i="1"/>
  <c r="F26" i="1" s="1"/>
  <c r="B27" i="1" l="1"/>
  <c r="E27" i="1"/>
  <c r="D28" i="1"/>
  <c r="A29" i="1"/>
  <c r="G28" i="1"/>
  <c r="H28" i="1" s="1"/>
  <c r="C28" i="1" s="1"/>
  <c r="A30" i="1" l="1"/>
  <c r="G29" i="1"/>
  <c r="H29" i="1" s="1"/>
  <c r="D29" i="1"/>
  <c r="E28" i="1"/>
  <c r="B28" i="1"/>
  <c r="F27" i="1"/>
  <c r="C29" i="1" l="1"/>
  <c r="B29" i="1"/>
  <c r="E29" i="1"/>
  <c r="D30" i="1"/>
  <c r="A31" i="1"/>
  <c r="G30" i="1"/>
  <c r="H30" i="1" s="1"/>
  <c r="F28" i="1"/>
  <c r="F29" i="1"/>
  <c r="C30" i="1" l="1"/>
  <c r="B30" i="1"/>
  <c r="E30" i="1"/>
  <c r="F30" i="1" s="1"/>
  <c r="D31" i="1"/>
  <c r="A32" i="1"/>
  <c r="G31" i="1"/>
  <c r="H31" i="1" s="1"/>
  <c r="C31" i="1" l="1"/>
  <c r="B31" i="1"/>
  <c r="E31" i="1"/>
  <c r="F31" i="1" s="1"/>
  <c r="D32" i="1"/>
  <c r="A33" i="1"/>
  <c r="G32" i="1"/>
  <c r="H32" i="1" s="1"/>
  <c r="C32" i="1" l="1"/>
  <c r="A34" i="1"/>
  <c r="G33" i="1"/>
  <c r="H33" i="1" s="1"/>
  <c r="D33" i="1"/>
  <c r="E32" i="1"/>
  <c r="F32" i="1" s="1"/>
  <c r="B32" i="1"/>
  <c r="B33" i="1" l="1"/>
  <c r="C33" i="1"/>
  <c r="E33" i="1" s="1"/>
  <c r="F33" i="1" s="1"/>
  <c r="D34" i="1"/>
  <c r="A35" i="1"/>
  <c r="G34" i="1"/>
  <c r="H34" i="1" s="1"/>
  <c r="C34" i="1" s="1"/>
  <c r="D35" i="1" l="1"/>
  <c r="A36" i="1"/>
  <c r="G35" i="1"/>
  <c r="H35" i="1" s="1"/>
  <c r="E34" i="1"/>
  <c r="F34" i="1" s="1"/>
  <c r="B34" i="1"/>
  <c r="C35" i="1" l="1"/>
  <c r="D36" i="1"/>
  <c r="A37" i="1"/>
  <c r="G36" i="1"/>
  <c r="H36" i="1" s="1"/>
  <c r="C36" i="1" s="1"/>
  <c r="B35" i="1"/>
  <c r="E35" i="1"/>
  <c r="F35" i="1" s="1"/>
  <c r="B36" i="1" l="1"/>
  <c r="E36" i="1"/>
  <c r="F36" i="1" s="1"/>
  <c r="D37" i="1"/>
  <c r="G37" i="1"/>
  <c r="H37" i="1" s="1"/>
  <c r="C37" i="1" s="1"/>
  <c r="C38" i="1" s="1"/>
  <c r="A39" i="1"/>
  <c r="D38" i="1" l="1"/>
  <c r="A40" i="1"/>
  <c r="G39" i="1"/>
  <c r="H39" i="1" s="1"/>
  <c r="C39" i="1" s="1"/>
  <c r="B37" i="1"/>
  <c r="D39" i="1" s="1"/>
  <c r="E37" i="1"/>
  <c r="E38" i="1" s="1"/>
  <c r="A41" i="1" l="1"/>
  <c r="G40" i="1"/>
  <c r="H40" i="1" s="1"/>
  <c r="C40" i="1" s="1"/>
  <c r="B39" i="1"/>
  <c r="E39" i="1"/>
  <c r="F38" i="1"/>
  <c r="F37" i="1"/>
  <c r="E40" i="1" l="1"/>
  <c r="F39" i="1"/>
  <c r="A42" i="1"/>
  <c r="G41" i="1"/>
  <c r="H41" i="1" s="1"/>
  <c r="C41" i="1" s="1"/>
  <c r="D40" i="1"/>
  <c r="B40" i="1" s="1"/>
  <c r="E41" i="1" l="1"/>
  <c r="D41" i="1"/>
  <c r="F41" i="1" s="1"/>
  <c r="A43" i="1"/>
  <c r="G42" i="1"/>
  <c r="H42" i="1" s="1"/>
  <c r="C42" i="1" s="1"/>
  <c r="F40" i="1"/>
  <c r="A44" i="1" l="1"/>
  <c r="G43" i="1"/>
  <c r="H43" i="1" s="1"/>
  <c r="C43" i="1" s="1"/>
  <c r="B41" i="1"/>
  <c r="E42" i="1" l="1"/>
  <c r="D42" i="1"/>
  <c r="A45" i="1"/>
  <c r="G44" i="1"/>
  <c r="H44" i="1" s="1"/>
  <c r="C44" i="1" s="1"/>
  <c r="F42" i="1" l="1"/>
  <c r="A46" i="1"/>
  <c r="G45" i="1"/>
  <c r="H45" i="1" s="1"/>
  <c r="C45" i="1" s="1"/>
  <c r="B42" i="1"/>
  <c r="E43" i="1" l="1"/>
  <c r="D43" i="1"/>
  <c r="A47" i="1"/>
  <c r="G46" i="1"/>
  <c r="H46" i="1" s="1"/>
  <c r="C46" i="1" s="1"/>
  <c r="F43" i="1" l="1"/>
  <c r="A48" i="1"/>
  <c r="G47" i="1"/>
  <c r="H47" i="1" s="1"/>
  <c r="C47" i="1" s="1"/>
  <c r="B43" i="1"/>
  <c r="A49" i="1" l="1"/>
  <c r="G48" i="1"/>
  <c r="H48" i="1" s="1"/>
  <c r="C48" i="1" s="1"/>
  <c r="E44" i="1"/>
  <c r="D44" i="1"/>
  <c r="F44" i="1" s="1"/>
  <c r="B44" i="1" l="1"/>
  <c r="A50" i="1"/>
  <c r="G49" i="1"/>
  <c r="H49" i="1" s="1"/>
  <c r="C49" i="1" s="1"/>
  <c r="G50" i="1" l="1"/>
  <c r="H50" i="1" s="1"/>
  <c r="C50" i="1" s="1"/>
  <c r="C51" i="1" s="1"/>
  <c r="A52" i="1"/>
  <c r="E45" i="1"/>
  <c r="D45" i="1"/>
  <c r="F45" i="1" s="1"/>
  <c r="B45" i="1" l="1"/>
  <c r="A53" i="1"/>
  <c r="G52" i="1"/>
  <c r="H52" i="1" s="1"/>
  <c r="C52" i="1" s="1"/>
  <c r="A54" i="1" l="1"/>
  <c r="G53" i="1"/>
  <c r="H53" i="1" s="1"/>
  <c r="C53" i="1" s="1"/>
  <c r="E46" i="1"/>
  <c r="D46" i="1"/>
  <c r="F46" i="1" s="1"/>
  <c r="A55" i="1" l="1"/>
  <c r="G54" i="1"/>
  <c r="H54" i="1" s="1"/>
  <c r="C54" i="1" s="1"/>
  <c r="B46" i="1"/>
  <c r="E47" i="1" l="1"/>
  <c r="D47" i="1"/>
  <c r="F47" i="1" s="1"/>
  <c r="A56" i="1"/>
  <c r="G55" i="1"/>
  <c r="H55" i="1" s="1"/>
  <c r="C55" i="1" s="1"/>
  <c r="A57" i="1" l="1"/>
  <c r="G56" i="1"/>
  <c r="H56" i="1" s="1"/>
  <c r="C56" i="1" s="1"/>
  <c r="B47" i="1"/>
  <c r="E48" i="1" l="1"/>
  <c r="D48" i="1"/>
  <c r="F48" i="1" s="1"/>
  <c r="A58" i="1"/>
  <c r="G57" i="1"/>
  <c r="H57" i="1" s="1"/>
  <c r="C57" i="1" s="1"/>
  <c r="A59" i="1" l="1"/>
  <c r="G58" i="1"/>
  <c r="H58" i="1" s="1"/>
  <c r="C58" i="1" s="1"/>
  <c r="B48" i="1"/>
  <c r="E49" i="1" l="1"/>
  <c r="D49" i="1"/>
  <c r="F49" i="1" s="1"/>
  <c r="A60" i="1"/>
  <c r="G59" i="1"/>
  <c r="H59" i="1" s="1"/>
  <c r="C59" i="1" s="1"/>
  <c r="A61" i="1" l="1"/>
  <c r="G60" i="1"/>
  <c r="H60" i="1" s="1"/>
  <c r="C60" i="1" s="1"/>
  <c r="B49" i="1"/>
  <c r="A62" i="1" l="1"/>
  <c r="G61" i="1"/>
  <c r="H61" i="1" s="1"/>
  <c r="C61" i="1" s="1"/>
  <c r="E50" i="1"/>
  <c r="E51" i="1" s="1"/>
  <c r="B50" i="1"/>
  <c r="D50" i="1"/>
  <c r="E52" i="1" l="1"/>
  <c r="D52" i="1"/>
  <c r="F50" i="1"/>
  <c r="D51" i="1"/>
  <c r="F51" i="1" s="1"/>
  <c r="A63" i="1"/>
  <c r="G62" i="1"/>
  <c r="H62" i="1" s="1"/>
  <c r="C62" i="1" s="1"/>
  <c r="F52" i="1" l="1"/>
  <c r="G63" i="1"/>
  <c r="H63" i="1" s="1"/>
  <c r="C63" i="1" s="1"/>
  <c r="I13" i="1"/>
  <c r="B52" i="1"/>
  <c r="E53" i="1" l="1"/>
  <c r="D53" i="1"/>
  <c r="N13" i="1"/>
  <c r="O13" i="1" s="1"/>
  <c r="I14" i="1"/>
  <c r="F53" i="1" l="1"/>
  <c r="N14" i="1"/>
  <c r="O14" i="1" s="1"/>
  <c r="I15" i="1"/>
  <c r="B53" i="1"/>
  <c r="E54" i="1" l="1"/>
  <c r="D54" i="1"/>
  <c r="I16" i="1"/>
  <c r="N15" i="1"/>
  <c r="O15" i="1" s="1"/>
  <c r="N16" i="1" l="1"/>
  <c r="O16" i="1" s="1"/>
  <c r="I17" i="1"/>
  <c r="F54" i="1"/>
  <c r="B54" i="1"/>
  <c r="E55" i="1" l="1"/>
  <c r="D55" i="1"/>
  <c r="I18" i="1"/>
  <c r="N17" i="1"/>
  <c r="O17" i="1" s="1"/>
  <c r="I19" i="1" l="1"/>
  <c r="N18" i="1"/>
  <c r="O18" i="1" s="1"/>
  <c r="F55" i="1"/>
  <c r="B55" i="1"/>
  <c r="E56" i="1" l="1"/>
  <c r="D56" i="1"/>
  <c r="I20" i="1"/>
  <c r="N19" i="1"/>
  <c r="O19" i="1" s="1"/>
  <c r="N20" i="1" l="1"/>
  <c r="O20" i="1" s="1"/>
  <c r="I21" i="1"/>
  <c r="F56" i="1"/>
  <c r="B56" i="1"/>
  <c r="E57" i="1" l="1"/>
  <c r="D57" i="1"/>
  <c r="F57" i="1" s="1"/>
  <c r="I22" i="1"/>
  <c r="N21" i="1"/>
  <c r="O21" i="1" s="1"/>
  <c r="N22" i="1" l="1"/>
  <c r="O22" i="1" s="1"/>
  <c r="I23" i="1"/>
  <c r="B57" i="1"/>
  <c r="E58" i="1" l="1"/>
  <c r="D58" i="1"/>
  <c r="F58" i="1" s="1"/>
  <c r="I24" i="1"/>
  <c r="N23" i="1"/>
  <c r="O23" i="1" s="1"/>
  <c r="N24" i="1" l="1"/>
  <c r="O24" i="1" s="1"/>
  <c r="I26" i="1"/>
  <c r="B58" i="1"/>
  <c r="E59" i="1" l="1"/>
  <c r="D59" i="1"/>
  <c r="F59" i="1" s="1"/>
  <c r="I27" i="1"/>
  <c r="N26" i="1"/>
  <c r="O26" i="1" s="1"/>
  <c r="N27" i="1" l="1"/>
  <c r="O27" i="1" s="1"/>
  <c r="I28" i="1"/>
  <c r="B59" i="1"/>
  <c r="E60" i="1" l="1"/>
  <c r="D60" i="1"/>
  <c r="F60" i="1" s="1"/>
  <c r="I29" i="1"/>
  <c r="N28" i="1"/>
  <c r="O28" i="1" s="1"/>
  <c r="N29" i="1" l="1"/>
  <c r="O29" i="1" s="1"/>
  <c r="I30" i="1"/>
  <c r="B60" i="1"/>
  <c r="E61" i="1" l="1"/>
  <c r="D61" i="1"/>
  <c r="F61" i="1" s="1"/>
  <c r="I31" i="1"/>
  <c r="N30" i="1"/>
  <c r="O30" i="1" s="1"/>
  <c r="N31" i="1" l="1"/>
  <c r="O31" i="1" s="1"/>
  <c r="I32" i="1"/>
  <c r="B61" i="1"/>
  <c r="E62" i="1" l="1"/>
  <c r="D62" i="1"/>
  <c r="I33" i="1"/>
  <c r="N32" i="1"/>
  <c r="O32" i="1" s="1"/>
  <c r="F62" i="1" l="1"/>
  <c r="I34" i="1"/>
  <c r="N33" i="1"/>
  <c r="O33" i="1" s="1"/>
  <c r="B62" i="1"/>
  <c r="E63" i="1" l="1"/>
  <c r="E64" i="1" s="1"/>
  <c r="D63" i="1"/>
  <c r="N34" i="1"/>
  <c r="O34" i="1" s="1"/>
  <c r="I35" i="1"/>
  <c r="F63" i="1" l="1"/>
  <c r="D64" i="1"/>
  <c r="F64" i="1" s="1"/>
  <c r="I36" i="1"/>
  <c r="N35" i="1"/>
  <c r="O35" i="1" s="1"/>
  <c r="B63" i="1"/>
  <c r="N36" i="1" l="1"/>
  <c r="O36" i="1" s="1"/>
  <c r="I37" i="1"/>
  <c r="L13" i="1"/>
  <c r="K13" i="1"/>
  <c r="J13" i="1" s="1"/>
  <c r="L14" i="1" l="1"/>
  <c r="K14" i="1"/>
  <c r="M14" i="1" s="1"/>
  <c r="M13" i="1"/>
  <c r="N37" i="1"/>
  <c r="O37" i="1" s="1"/>
  <c r="I39" i="1"/>
  <c r="J14" i="1" l="1"/>
  <c r="I40" i="1"/>
  <c r="N39" i="1"/>
  <c r="O39" i="1" s="1"/>
  <c r="N40" i="1" l="1"/>
  <c r="O40" i="1" s="1"/>
  <c r="I41" i="1"/>
  <c r="L15" i="1"/>
  <c r="K15" i="1"/>
  <c r="J15" i="1" s="1"/>
  <c r="L16" i="1" l="1"/>
  <c r="K16" i="1"/>
  <c r="M16" i="1" s="1"/>
  <c r="M15" i="1"/>
  <c r="I42" i="1"/>
  <c r="N41" i="1"/>
  <c r="O41" i="1" s="1"/>
  <c r="N42" i="1" l="1"/>
  <c r="O42" i="1" s="1"/>
  <c r="I43" i="1"/>
  <c r="J16" i="1"/>
  <c r="L17" i="1" l="1"/>
  <c r="K17" i="1"/>
  <c r="I44" i="1"/>
  <c r="N43" i="1"/>
  <c r="O43" i="1" s="1"/>
  <c r="N44" i="1" l="1"/>
  <c r="O44" i="1" s="1"/>
  <c r="I45" i="1"/>
  <c r="M17" i="1"/>
  <c r="J17" i="1"/>
  <c r="L18" i="1" l="1"/>
  <c r="K18" i="1"/>
  <c r="M18" i="1" s="1"/>
  <c r="I46" i="1"/>
  <c r="N45" i="1"/>
  <c r="O45" i="1" s="1"/>
  <c r="N46" i="1" l="1"/>
  <c r="O46" i="1" s="1"/>
  <c r="I47" i="1"/>
  <c r="J18" i="1"/>
  <c r="L19" i="1" l="1"/>
  <c r="K19" i="1"/>
  <c r="M19" i="1" s="1"/>
  <c r="I48" i="1"/>
  <c r="N47" i="1"/>
  <c r="O47" i="1" s="1"/>
  <c r="I49" i="1" l="1"/>
  <c r="N48" i="1"/>
  <c r="O48" i="1" s="1"/>
  <c r="J19" i="1"/>
  <c r="L20" i="1" l="1"/>
  <c r="K20" i="1"/>
  <c r="M20" i="1" s="1"/>
  <c r="N49" i="1"/>
  <c r="O49" i="1" s="1"/>
  <c r="I50" i="1"/>
  <c r="I52" i="1" l="1"/>
  <c r="N50" i="1"/>
  <c r="O50" i="1" s="1"/>
  <c r="J20" i="1"/>
  <c r="L21" i="1" l="1"/>
  <c r="K21" i="1"/>
  <c r="M21" i="1" s="1"/>
  <c r="N52" i="1"/>
  <c r="O52" i="1" s="1"/>
  <c r="I53" i="1"/>
  <c r="J21" i="1" l="1"/>
  <c r="I54" i="1"/>
  <c r="N53" i="1"/>
  <c r="O53" i="1" s="1"/>
  <c r="N54" i="1" l="1"/>
  <c r="O54" i="1" s="1"/>
  <c r="I55" i="1"/>
  <c r="L22" i="1"/>
  <c r="K22" i="1"/>
  <c r="J22" i="1" s="1"/>
  <c r="L23" i="1" l="1"/>
  <c r="K23" i="1"/>
  <c r="M23" i="1" s="1"/>
  <c r="M22" i="1"/>
  <c r="I56" i="1"/>
  <c r="N55" i="1"/>
  <c r="O55" i="1" s="1"/>
  <c r="J23" i="1" l="1"/>
  <c r="N56" i="1"/>
  <c r="O56" i="1" s="1"/>
  <c r="I57" i="1"/>
  <c r="L24" i="1" l="1"/>
  <c r="L25" i="1" s="1"/>
  <c r="K24" i="1"/>
  <c r="I58" i="1"/>
  <c r="N57" i="1"/>
  <c r="O57" i="1" s="1"/>
  <c r="N58" i="1" l="1"/>
  <c r="O58" i="1" s="1"/>
  <c r="I59" i="1"/>
  <c r="M24" i="1"/>
  <c r="K25" i="1"/>
  <c r="M25" i="1" s="1"/>
  <c r="J24" i="1"/>
  <c r="L26" i="1" l="1"/>
  <c r="K26" i="1"/>
  <c r="I60" i="1"/>
  <c r="N59" i="1"/>
  <c r="O59" i="1" s="1"/>
  <c r="N60" i="1" l="1"/>
  <c r="O60" i="1" s="1"/>
  <c r="I61" i="1"/>
  <c r="M26" i="1"/>
  <c r="J26" i="1"/>
  <c r="L27" i="1" l="1"/>
  <c r="K27" i="1"/>
  <c r="I62" i="1"/>
  <c r="N61" i="1"/>
  <c r="O61" i="1" s="1"/>
  <c r="N62" i="1" l="1"/>
  <c r="O62" i="1" s="1"/>
  <c r="I63" i="1"/>
  <c r="M27" i="1"/>
  <c r="J27" i="1"/>
  <c r="L28" i="1" l="1"/>
  <c r="K28" i="1"/>
  <c r="N63" i="1"/>
  <c r="O63" i="1" s="1"/>
  <c r="P13" i="1"/>
  <c r="M28" i="1" l="1"/>
  <c r="P14" i="1"/>
  <c r="U13" i="1"/>
  <c r="V13" i="1" s="1"/>
  <c r="J28" i="1"/>
  <c r="P15" i="1" l="1"/>
  <c r="U14" i="1"/>
  <c r="V14" i="1" s="1"/>
  <c r="L29" i="1"/>
  <c r="K29" i="1"/>
  <c r="J29" i="1" s="1"/>
  <c r="L30" i="1" l="1"/>
  <c r="K30" i="1"/>
  <c r="M30" i="1" s="1"/>
  <c r="M29" i="1"/>
  <c r="P16" i="1"/>
  <c r="U15" i="1"/>
  <c r="V15" i="1" s="1"/>
  <c r="U16" i="1" l="1"/>
  <c r="V16" i="1" s="1"/>
  <c r="P17" i="1"/>
  <c r="J30" i="1"/>
  <c r="L31" i="1" l="1"/>
  <c r="K31" i="1"/>
  <c r="M31" i="1" s="1"/>
  <c r="P18" i="1"/>
  <c r="U17" i="1"/>
  <c r="V17" i="1" s="1"/>
  <c r="P19" i="1" l="1"/>
  <c r="U18" i="1"/>
  <c r="V18" i="1" s="1"/>
  <c r="J31" i="1"/>
  <c r="L32" i="1" l="1"/>
  <c r="K32" i="1"/>
  <c r="M32" i="1" s="1"/>
  <c r="P20" i="1"/>
  <c r="U19" i="1"/>
  <c r="V19" i="1" s="1"/>
  <c r="P21" i="1" l="1"/>
  <c r="U20" i="1"/>
  <c r="V20" i="1" s="1"/>
  <c r="J32" i="1"/>
  <c r="P22" i="1" l="1"/>
  <c r="U21" i="1"/>
  <c r="V21" i="1" s="1"/>
  <c r="L33" i="1"/>
  <c r="K33" i="1"/>
  <c r="J33" i="1" s="1"/>
  <c r="L34" i="1" l="1"/>
  <c r="K34" i="1"/>
  <c r="M34" i="1" s="1"/>
  <c r="P23" i="1"/>
  <c r="U22" i="1"/>
  <c r="V22" i="1" s="1"/>
  <c r="M33" i="1"/>
  <c r="P24" i="1" l="1"/>
  <c r="U23" i="1"/>
  <c r="V23" i="1" s="1"/>
  <c r="J34" i="1"/>
  <c r="L35" i="1" l="1"/>
  <c r="K35" i="1"/>
  <c r="M35" i="1" s="1"/>
  <c r="P26" i="1"/>
  <c r="U24" i="1"/>
  <c r="V24" i="1" s="1"/>
  <c r="P27" i="1" l="1"/>
  <c r="U26" i="1"/>
  <c r="V26" i="1" s="1"/>
  <c r="J35" i="1"/>
  <c r="L36" i="1" l="1"/>
  <c r="K36" i="1"/>
  <c r="M36" i="1" s="1"/>
  <c r="P28" i="1"/>
  <c r="U27" i="1"/>
  <c r="V27" i="1" s="1"/>
  <c r="P29" i="1" l="1"/>
  <c r="U28" i="1"/>
  <c r="V28" i="1" s="1"/>
  <c r="J36" i="1"/>
  <c r="L37" i="1" l="1"/>
  <c r="L38" i="1" s="1"/>
  <c r="K37" i="1"/>
  <c r="P30" i="1"/>
  <c r="U29" i="1"/>
  <c r="V29" i="1" s="1"/>
  <c r="P31" i="1" l="1"/>
  <c r="U30" i="1"/>
  <c r="V30" i="1" s="1"/>
  <c r="M37" i="1"/>
  <c r="K38" i="1"/>
  <c r="M38" i="1" s="1"/>
  <c r="J37" i="1"/>
  <c r="L39" i="1" l="1"/>
  <c r="K39" i="1"/>
  <c r="P32" i="1"/>
  <c r="U31" i="1"/>
  <c r="V31" i="1" s="1"/>
  <c r="P33" i="1" l="1"/>
  <c r="U32" i="1"/>
  <c r="V32" i="1" s="1"/>
  <c r="M39" i="1"/>
  <c r="J39" i="1"/>
  <c r="L40" i="1" l="1"/>
  <c r="K40" i="1"/>
  <c r="P34" i="1"/>
  <c r="U33" i="1"/>
  <c r="V33" i="1" s="1"/>
  <c r="P35" i="1" l="1"/>
  <c r="U34" i="1"/>
  <c r="V34" i="1" s="1"/>
  <c r="M40" i="1"/>
  <c r="J40" i="1"/>
  <c r="L41" i="1" l="1"/>
  <c r="K41" i="1"/>
  <c r="P36" i="1"/>
  <c r="U35" i="1"/>
  <c r="V35" i="1" s="1"/>
  <c r="P37" i="1" l="1"/>
  <c r="U36" i="1"/>
  <c r="V36" i="1" s="1"/>
  <c r="M41" i="1"/>
  <c r="J41" i="1"/>
  <c r="L42" i="1" l="1"/>
  <c r="K42" i="1"/>
  <c r="P39" i="1"/>
  <c r="U37" i="1"/>
  <c r="V37" i="1" s="1"/>
  <c r="P40" i="1" l="1"/>
  <c r="R39" i="1"/>
  <c r="U39" i="1"/>
  <c r="V39" i="1" s="1"/>
  <c r="M42" i="1"/>
  <c r="J42" i="1"/>
  <c r="L43" i="1" l="1"/>
  <c r="K43" i="1"/>
  <c r="P41" i="1"/>
  <c r="R40" i="1"/>
  <c r="U40" i="1"/>
  <c r="V40" i="1" s="1"/>
  <c r="M43" i="1" l="1"/>
  <c r="P42" i="1"/>
  <c r="R41" i="1"/>
  <c r="U41" i="1"/>
  <c r="V41" i="1" s="1"/>
  <c r="J43" i="1"/>
  <c r="L44" i="1" l="1"/>
  <c r="K44" i="1"/>
  <c r="M44" i="1" s="1"/>
  <c r="P43" i="1"/>
  <c r="R42" i="1"/>
  <c r="U42" i="1"/>
  <c r="V42" i="1" s="1"/>
  <c r="P44" i="1" l="1"/>
  <c r="R43" i="1"/>
  <c r="U43" i="1"/>
  <c r="V43" i="1" s="1"/>
  <c r="J44" i="1"/>
  <c r="L45" i="1" l="1"/>
  <c r="K45" i="1"/>
  <c r="M45" i="1" s="1"/>
  <c r="P45" i="1"/>
  <c r="R44" i="1"/>
  <c r="U44" i="1"/>
  <c r="V44" i="1" s="1"/>
  <c r="J45" i="1" l="1"/>
  <c r="P46" i="1"/>
  <c r="R45" i="1"/>
  <c r="U45" i="1"/>
  <c r="V45" i="1" s="1"/>
  <c r="P47" i="1" l="1"/>
  <c r="R46" i="1"/>
  <c r="U46" i="1"/>
  <c r="V46" i="1" s="1"/>
  <c r="L46" i="1"/>
  <c r="K46" i="1"/>
  <c r="M46" i="1" l="1"/>
  <c r="J46" i="1"/>
  <c r="L47" i="1"/>
  <c r="K47" i="1"/>
  <c r="M47" i="1" s="1"/>
  <c r="P48" i="1"/>
  <c r="R47" i="1"/>
  <c r="U47" i="1"/>
  <c r="V47" i="1" s="1"/>
  <c r="J47" i="1" l="1"/>
  <c r="R48" i="1"/>
  <c r="P49" i="1"/>
  <c r="U48" i="1"/>
  <c r="V48" i="1" s="1"/>
  <c r="P50" i="1" l="1"/>
  <c r="R49" i="1"/>
  <c r="U49" i="1"/>
  <c r="V49" i="1" s="1"/>
  <c r="L48" i="1"/>
  <c r="K48" i="1"/>
  <c r="M48" i="1" l="1"/>
  <c r="J48" i="1"/>
  <c r="P52" i="1"/>
  <c r="U50" i="1"/>
  <c r="V50" i="1" s="1"/>
  <c r="R50" i="1"/>
  <c r="P53" i="1" l="1"/>
  <c r="R52" i="1"/>
  <c r="U52" i="1"/>
  <c r="V52" i="1" s="1"/>
  <c r="R51" i="1"/>
  <c r="L49" i="1"/>
  <c r="K49" i="1"/>
  <c r="M49" i="1" s="1"/>
  <c r="J49" i="1" l="1"/>
  <c r="P54" i="1"/>
  <c r="R53" i="1"/>
  <c r="U53" i="1"/>
  <c r="V53" i="1" s="1"/>
  <c r="P55" i="1" l="1"/>
  <c r="R54" i="1"/>
  <c r="U54" i="1"/>
  <c r="V54" i="1" s="1"/>
  <c r="L50" i="1"/>
  <c r="L51" i="1" s="1"/>
  <c r="K50" i="1"/>
  <c r="M50" i="1" l="1"/>
  <c r="K51" i="1"/>
  <c r="M51" i="1" s="1"/>
  <c r="J50" i="1"/>
  <c r="P56" i="1"/>
  <c r="R55" i="1"/>
  <c r="U55" i="1"/>
  <c r="V55" i="1" s="1"/>
  <c r="P57" i="1" l="1"/>
  <c r="R56" i="1"/>
  <c r="U56" i="1"/>
  <c r="V56" i="1" s="1"/>
  <c r="L52" i="1"/>
  <c r="K52" i="1"/>
  <c r="M52" i="1" l="1"/>
  <c r="P58" i="1"/>
  <c r="R57" i="1"/>
  <c r="U57" i="1"/>
  <c r="V57" i="1" s="1"/>
  <c r="J52" i="1"/>
  <c r="L53" i="1" l="1"/>
  <c r="K53" i="1"/>
  <c r="P59" i="1"/>
  <c r="R58" i="1"/>
  <c r="U58" i="1"/>
  <c r="V58" i="1" s="1"/>
  <c r="M53" i="1" l="1"/>
  <c r="J53" i="1"/>
  <c r="P60" i="1"/>
  <c r="R59" i="1"/>
  <c r="U59" i="1"/>
  <c r="V59" i="1" s="1"/>
  <c r="L54" i="1" l="1"/>
  <c r="K54" i="1"/>
  <c r="P61" i="1"/>
  <c r="R60" i="1"/>
  <c r="U60" i="1"/>
  <c r="V60" i="1" s="1"/>
  <c r="M54" i="1" l="1"/>
  <c r="P62" i="1"/>
  <c r="R61" i="1"/>
  <c r="U61" i="1"/>
  <c r="V61" i="1" s="1"/>
  <c r="J54" i="1"/>
  <c r="L55" i="1" l="1"/>
  <c r="K55" i="1"/>
  <c r="P63" i="1"/>
  <c r="R62" i="1"/>
  <c r="U62" i="1"/>
  <c r="V62" i="1" s="1"/>
  <c r="M55" i="1" l="1"/>
  <c r="J55" i="1"/>
  <c r="R63" i="1"/>
  <c r="U63" i="1"/>
  <c r="V63" i="1" s="1"/>
  <c r="L56" i="1" l="1"/>
  <c r="K56" i="1"/>
  <c r="R64" i="1"/>
  <c r="M56" i="1" l="1"/>
  <c r="J56" i="1"/>
  <c r="L57" i="1" l="1"/>
  <c r="K57" i="1"/>
  <c r="M57" i="1" s="1"/>
  <c r="J57" i="1" l="1"/>
  <c r="L58" i="1" l="1"/>
  <c r="K58" i="1"/>
  <c r="M58" i="1" s="1"/>
  <c r="J58" i="1" l="1"/>
  <c r="L59" i="1" l="1"/>
  <c r="K59" i="1"/>
  <c r="M59" i="1" l="1"/>
  <c r="J59" i="1"/>
  <c r="L60" i="1" l="1"/>
  <c r="K60" i="1"/>
  <c r="M60" i="1" s="1"/>
  <c r="J60" i="1" l="1"/>
  <c r="L61" i="1" l="1"/>
  <c r="K61" i="1"/>
  <c r="M61" i="1" s="1"/>
  <c r="J61" i="1" l="1"/>
  <c r="L62" i="1" l="1"/>
  <c r="K62" i="1"/>
  <c r="M62" i="1" s="1"/>
  <c r="J62" i="1" l="1"/>
  <c r="L63" i="1" l="1"/>
  <c r="L64" i="1" s="1"/>
  <c r="K63" i="1"/>
  <c r="M63" i="1" l="1"/>
  <c r="K64" i="1"/>
  <c r="M64" i="1" s="1"/>
  <c r="J63" i="1"/>
  <c r="S13" i="1" l="1"/>
  <c r="R13" i="1"/>
  <c r="T13" i="1" l="1"/>
  <c r="Q13" i="1"/>
  <c r="S14" i="1" l="1"/>
  <c r="R14" i="1"/>
  <c r="T14" i="1" l="1"/>
  <c r="Q14" i="1"/>
  <c r="S15" i="1" l="1"/>
  <c r="R15" i="1"/>
  <c r="T15" i="1" l="1"/>
  <c r="Q15" i="1"/>
  <c r="S16" i="1" l="1"/>
  <c r="R16" i="1"/>
  <c r="T16" i="1" l="1"/>
  <c r="Q16" i="1"/>
  <c r="S17" i="1" l="1"/>
  <c r="R17" i="1"/>
  <c r="T17" i="1" l="1"/>
  <c r="Q17" i="1"/>
  <c r="S18" i="1" l="1"/>
  <c r="R18" i="1"/>
  <c r="T18" i="1" s="1"/>
  <c r="Q18" i="1" l="1"/>
  <c r="S19" i="1" l="1"/>
  <c r="R19" i="1"/>
  <c r="T19" i="1" s="1"/>
  <c r="Q19" i="1" l="1"/>
  <c r="S20" i="1" l="1"/>
  <c r="R20" i="1"/>
  <c r="T20" i="1" s="1"/>
  <c r="Q20" i="1" l="1"/>
  <c r="S21" i="1" l="1"/>
  <c r="R21" i="1"/>
  <c r="T21" i="1" s="1"/>
  <c r="Q21" i="1" l="1"/>
  <c r="S22" i="1" l="1"/>
  <c r="R22" i="1"/>
  <c r="T22" i="1" s="1"/>
  <c r="Q22" i="1" l="1"/>
  <c r="S23" i="1" l="1"/>
  <c r="R23" i="1"/>
  <c r="T23" i="1" s="1"/>
  <c r="Q23" i="1" l="1"/>
  <c r="S24" i="1" l="1"/>
  <c r="S25" i="1" s="1"/>
  <c r="R24" i="1"/>
  <c r="T24" i="1" l="1"/>
  <c r="R25" i="1"/>
  <c r="T25" i="1" s="1"/>
  <c r="Q24" i="1"/>
  <c r="S26" i="1" l="1"/>
  <c r="R26" i="1"/>
  <c r="T26" i="1" l="1"/>
  <c r="Q26" i="1"/>
  <c r="S27" i="1" l="1"/>
  <c r="R27" i="1"/>
  <c r="T27" i="1" l="1"/>
  <c r="Q27" i="1"/>
  <c r="S28" i="1" l="1"/>
  <c r="R28" i="1"/>
  <c r="Q28" i="1" s="1"/>
  <c r="S29" i="1" l="1"/>
  <c r="R29" i="1"/>
  <c r="T29" i="1" s="1"/>
  <c r="T28" i="1"/>
  <c r="Q29" i="1" l="1"/>
  <c r="S30" i="1" l="1"/>
  <c r="R30" i="1"/>
  <c r="T30" i="1" l="1"/>
  <c r="Q30" i="1"/>
  <c r="S31" i="1" l="1"/>
  <c r="R31" i="1"/>
  <c r="T31" i="1" s="1"/>
  <c r="Q31" i="1" l="1"/>
  <c r="S32" i="1" l="1"/>
  <c r="R32" i="1"/>
  <c r="T32" i="1" s="1"/>
  <c r="Q32" i="1" l="1"/>
  <c r="S33" i="1" l="1"/>
  <c r="R33" i="1"/>
  <c r="T33" i="1" s="1"/>
  <c r="Q33" i="1" l="1"/>
  <c r="S34" i="1" l="1"/>
  <c r="R34" i="1"/>
  <c r="T34" i="1" s="1"/>
  <c r="Q34" i="1" l="1"/>
  <c r="S35" i="1" l="1"/>
  <c r="R35" i="1"/>
  <c r="T35" i="1" s="1"/>
  <c r="Q35" i="1" l="1"/>
  <c r="S36" i="1" l="1"/>
  <c r="R36" i="1"/>
  <c r="T36" i="1" s="1"/>
  <c r="Q36" i="1" l="1"/>
  <c r="S37" i="1" l="1"/>
  <c r="S38" i="1" s="1"/>
  <c r="R37" i="1"/>
  <c r="T37" i="1" l="1"/>
  <c r="R38" i="1"/>
  <c r="T38" i="1" s="1"/>
  <c r="Q37" i="1"/>
  <c r="S39" i="1" l="1"/>
  <c r="Q39" i="1"/>
  <c r="Q40" i="1" l="1"/>
  <c r="S40" i="1"/>
  <c r="T40" i="1" s="1"/>
  <c r="T39" i="1"/>
  <c r="S41" i="1" l="1"/>
  <c r="T41" i="1" s="1"/>
  <c r="Q41" i="1"/>
  <c r="Q42" i="1" l="1"/>
  <c r="S42" i="1"/>
  <c r="T42" i="1" s="1"/>
  <c r="S43" i="1" l="1"/>
  <c r="T43" i="1" s="1"/>
  <c r="Q43" i="1"/>
  <c r="Q44" i="1" l="1"/>
  <c r="S44" i="1"/>
  <c r="T44" i="1" s="1"/>
  <c r="S45" i="1" l="1"/>
  <c r="T45" i="1" s="1"/>
  <c r="Q45" i="1"/>
  <c r="Q46" i="1" l="1"/>
  <c r="S46" i="1"/>
  <c r="T46" i="1" s="1"/>
  <c r="S47" i="1" l="1"/>
  <c r="T47" i="1" s="1"/>
  <c r="Q47" i="1"/>
  <c r="S48" i="1" l="1"/>
  <c r="T48" i="1" s="1"/>
  <c r="Q48" i="1"/>
  <c r="Q49" i="1" l="1"/>
  <c r="S49" i="1"/>
  <c r="T49" i="1" s="1"/>
  <c r="S50" i="1" l="1"/>
  <c r="Q50" i="1"/>
  <c r="Q52" i="1" l="1"/>
  <c r="S52" i="1"/>
  <c r="T50" i="1"/>
  <c r="S51" i="1"/>
  <c r="T52" i="1" l="1"/>
  <c r="T51" i="1"/>
  <c r="S53" i="1"/>
  <c r="T53" i="1" s="1"/>
  <c r="Q53" i="1"/>
  <c r="Q54" i="1" l="1"/>
  <c r="S54" i="1"/>
  <c r="T54" i="1" s="1"/>
  <c r="S55" i="1" l="1"/>
  <c r="T55" i="1" s="1"/>
  <c r="Q55" i="1"/>
  <c r="Q56" i="1" l="1"/>
  <c r="S56" i="1"/>
  <c r="T56" i="1" s="1"/>
  <c r="S57" i="1" l="1"/>
  <c r="T57" i="1" s="1"/>
  <c r="Q57" i="1"/>
  <c r="Q58" i="1" l="1"/>
  <c r="S58" i="1"/>
  <c r="T58" i="1" s="1"/>
  <c r="S59" i="1" l="1"/>
  <c r="T59" i="1" s="1"/>
  <c r="Q59" i="1"/>
  <c r="Q60" i="1" l="1"/>
  <c r="S60" i="1"/>
  <c r="T60" i="1" s="1"/>
  <c r="S61" i="1" l="1"/>
  <c r="T61" i="1" s="1"/>
  <c r="Q61" i="1"/>
  <c r="Q62" i="1" l="1"/>
  <c r="S62" i="1"/>
  <c r="T62" i="1" s="1"/>
  <c r="S63" i="1" l="1"/>
  <c r="Q63" i="1"/>
  <c r="T63" i="1" l="1"/>
  <c r="S64" i="1"/>
  <c r="T64" i="1" l="1"/>
  <c r="J66" i="1"/>
</calcChain>
</file>

<file path=xl/sharedStrings.xml><?xml version="1.0" encoding="utf-8"?>
<sst xmlns="http://schemas.openxmlformats.org/spreadsheetml/2006/main" count="57" uniqueCount="37">
  <si>
    <t>ATENÇÃO:</t>
  </si>
  <si>
    <t>a) Para adequar a simulação ao seu projeto, podem ser alterados prazo, carência e valor.</t>
  </si>
  <si>
    <t>PRAZO</t>
  </si>
  <si>
    <t>ENCARGOS FINANCEIROS</t>
  </si>
  <si>
    <t xml:space="preserve">      Total  (em meses)</t>
  </si>
  <si>
    <t>Já deduzido bônus adimplência</t>
  </si>
  <si>
    <t xml:space="preserve">      Carência  (em meses)</t>
  </si>
  <si>
    <t>Taxa de Juros  (anual) Já deduzido bônus adimplência</t>
  </si>
  <si>
    <t>Amortização  (em meses)</t>
  </si>
  <si>
    <t>Valor Financiado: R$-</t>
  </si>
  <si>
    <t>Capitalização de Encargos</t>
  </si>
  <si>
    <t>MÊS</t>
  </si>
  <si>
    <t>SALDO</t>
  </si>
  <si>
    <t>JUROS CAPITAL.</t>
  </si>
  <si>
    <t>PAGAMENTOS</t>
  </si>
  <si>
    <t>N</t>
  </si>
  <si>
    <t>No.</t>
  </si>
  <si>
    <t>ATUAL</t>
  </si>
  <si>
    <t>PRINC.</t>
  </si>
  <si>
    <t>JUROS</t>
  </si>
  <si>
    <t>TOTAL</t>
  </si>
  <si>
    <t>P</t>
  </si>
  <si>
    <t>TOTAL ANO I</t>
  </si>
  <si>
    <t>TOTAL ANO V</t>
  </si>
  <si>
    <t>TOTAL ANO IX</t>
  </si>
  <si>
    <t>TOTAL ANO II</t>
  </si>
  <si>
    <t>TOTAL ANO VI</t>
  </si>
  <si>
    <t>TOTAL ANO X</t>
  </si>
  <si>
    <t>TOTAL ANO III</t>
  </si>
  <si>
    <t>TOTAL ANO VII</t>
  </si>
  <si>
    <t>TOTAL ANO XI</t>
  </si>
  <si>
    <t>TOTAL ANO IV</t>
  </si>
  <si>
    <t>TOTAL ANO VIII</t>
  </si>
  <si>
    <t>TOTAL ANO XII</t>
  </si>
  <si>
    <t>TOTAL DE JUROS</t>
  </si>
  <si>
    <t>b) Empresas com receita operacional bruta anual de R$ 4.800.000,00 a R$ 90.000.000,00</t>
  </si>
  <si>
    <t>c) Tomou-se como base JULHO/2020 e o município de Palmas -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</si>
</sst>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lgerian"/>
      <family val="5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 applyProtection="1">
      <alignment horizontal="left"/>
      <protection hidden="1"/>
    </xf>
    <xf numFmtId="0" fontId="1" fillId="0" borderId="2" xfId="0" quotePrefix="1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Continuous"/>
      <protection hidden="1"/>
    </xf>
    <xf numFmtId="1" fontId="1" fillId="0" borderId="3" xfId="0" applyNumberFormat="1" applyFont="1" applyBorder="1" applyAlignment="1" applyProtection="1">
      <alignment horizontal="centerContinuous"/>
      <protection hidden="1"/>
    </xf>
    <xf numFmtId="1" fontId="1" fillId="0" borderId="0" xfId="0" applyNumberFormat="1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3" fontId="1" fillId="0" borderId="2" xfId="0" applyNumberFormat="1" applyFont="1" applyBorder="1" applyAlignment="1" applyProtection="1">
      <alignment horizontal="centerContinuous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3" fillId="0" borderId="0" xfId="0" quotePrefix="1" applyNumberFormat="1" applyFont="1" applyAlignment="1" applyProtection="1">
      <alignment horizontal="right"/>
      <protection hidden="1"/>
    </xf>
    <xf numFmtId="0" fontId="3" fillId="0" borderId="0" xfId="0" quotePrefix="1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quotePrefix="1" applyFont="1" applyBorder="1" applyAlignment="1" applyProtection="1">
      <alignment horizontal="right"/>
      <protection hidden="1"/>
    </xf>
    <xf numFmtId="0" fontId="1" fillId="0" borderId="2" xfId="0" quotePrefix="1" applyFont="1" applyBorder="1" applyAlignment="1" applyProtection="1">
      <alignment horizontal="right"/>
      <protection locked="0" hidden="1"/>
    </xf>
    <xf numFmtId="1" fontId="1" fillId="0" borderId="4" xfId="0" applyNumberFormat="1" applyFont="1" applyBorder="1" applyProtection="1">
      <protection locked="0" hidden="1"/>
    </xf>
    <xf numFmtId="1" fontId="1" fillId="0" borderId="0" xfId="0" applyNumberFormat="1" applyFont="1" applyProtection="1">
      <protection locked="0" hidden="1"/>
    </xf>
    <xf numFmtId="0" fontId="0" fillId="0" borderId="5" xfId="0" applyBorder="1" applyAlignment="1" applyProtection="1">
      <alignment horizontal="left"/>
      <protection hidden="1"/>
    </xf>
    <xf numFmtId="10" fontId="0" fillId="0" borderId="4" xfId="2" applyNumberFormat="1" applyFont="1" applyFill="1" applyBorder="1" applyProtection="1">
      <protection hidden="1"/>
    </xf>
    <xf numFmtId="10" fontId="1" fillId="0" borderId="2" xfId="2" applyNumberFormat="1" applyFont="1" applyFill="1" applyBorder="1" applyProtection="1">
      <protection hidden="1"/>
    </xf>
    <xf numFmtId="10" fontId="4" fillId="0" borderId="6" xfId="2" applyNumberFormat="1" applyFont="1" applyFill="1" applyBorder="1" applyProtection="1">
      <protection hidden="1"/>
    </xf>
    <xf numFmtId="10" fontId="1" fillId="0" borderId="0" xfId="0" applyNumberFormat="1" applyFont="1" applyProtection="1">
      <protection hidden="1"/>
    </xf>
    <xf numFmtId="0" fontId="1" fillId="0" borderId="2" xfId="0" applyFont="1" applyBorder="1" applyProtection="1">
      <protection locked="0" hidden="1"/>
    </xf>
    <xf numFmtId="10" fontId="1" fillId="0" borderId="10" xfId="2" applyNumberFormat="1" applyFont="1" applyFill="1" applyBorder="1" applyProtection="1">
      <protection hidden="1"/>
    </xf>
    <xf numFmtId="10" fontId="1" fillId="0" borderId="0" xfId="2" applyNumberFormat="1" applyFont="1" applyFill="1" applyBorder="1" applyProtection="1">
      <protection hidden="1"/>
    </xf>
    <xf numFmtId="10" fontId="4" fillId="0" borderId="10" xfId="2" applyNumberFormat="1" applyFont="1" applyFill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" xfId="0" quotePrefix="1" applyFont="1" applyBorder="1" applyAlignment="1" applyProtection="1">
      <alignment horizontal="left"/>
      <protection hidden="1"/>
    </xf>
    <xf numFmtId="1" fontId="1" fillId="0" borderId="4" xfId="0" applyNumberFormat="1" applyFont="1" applyBorder="1" applyProtection="1">
      <protection hidden="1"/>
    </xf>
    <xf numFmtId="1" fontId="1" fillId="0" borderId="0" xfId="0" applyNumberFormat="1" applyFont="1" applyProtection="1">
      <protection hidden="1"/>
    </xf>
    <xf numFmtId="10" fontId="1" fillId="0" borderId="4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4" fontId="2" fillId="0" borderId="0" xfId="1" quotePrefix="1" applyFont="1" applyFill="1" applyBorder="1" applyAlignment="1" applyProtection="1">
      <alignment horizontal="left"/>
      <protection locked="0"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3" fontId="1" fillId="0" borderId="12" xfId="0" applyNumberFormat="1" applyFont="1" applyBorder="1" applyAlignment="1" applyProtection="1">
      <alignment horizontal="centerContinuous"/>
      <protection hidden="1"/>
    </xf>
    <xf numFmtId="9" fontId="2" fillId="0" borderId="14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9" fontId="5" fillId="0" borderId="14" xfId="0" applyNumberFormat="1" applyFont="1" applyBorder="1" applyAlignment="1" applyProtection="1">
      <alignment horizontal="center"/>
      <protection hidden="1"/>
    </xf>
    <xf numFmtId="10" fontId="2" fillId="0" borderId="0" xfId="2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Continuous"/>
      <protection hidden="1"/>
    </xf>
    <xf numFmtId="3" fontId="1" fillId="0" borderId="0" xfId="0" applyNumberFormat="1" applyFont="1" applyAlignment="1" applyProtection="1">
      <alignment horizontal="centerContinuous"/>
      <protection hidden="1"/>
    </xf>
    <xf numFmtId="164" fontId="1" fillId="0" borderId="0" xfId="1" applyFont="1"/>
    <xf numFmtId="0" fontId="1" fillId="0" borderId="0" xfId="0" quotePrefix="1" applyFont="1" applyAlignment="1" applyProtection="1">
      <alignment horizontal="left"/>
      <protection hidden="1"/>
    </xf>
    <xf numFmtId="38" fontId="2" fillId="0" borderId="12" xfId="1" applyNumberFormat="1" applyFont="1" applyFill="1" applyBorder="1" applyAlignment="1" applyProtection="1">
      <alignment horizontal="right"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0" fontId="1" fillId="0" borderId="6" xfId="0" quotePrefix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" xfId="0" quotePrefix="1" applyFont="1" applyBorder="1" applyAlignment="1" applyProtection="1">
      <alignment horizontal="centerContinuous"/>
      <protection hidden="1"/>
    </xf>
    <xf numFmtId="3" fontId="1" fillId="0" borderId="3" xfId="0" applyNumberFormat="1" applyFont="1" applyBorder="1" applyAlignment="1" applyProtection="1">
      <alignment horizontal="centerContinuous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9" xfId="0" quotePrefix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quotePrefix="1" applyFon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3" fontId="1" fillId="0" borderId="6" xfId="0" applyNumberFormat="1" applyFont="1" applyBorder="1" applyProtection="1"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" fillId="0" borderId="6" xfId="0" applyFont="1" applyBorder="1" applyProtection="1">
      <protection locked="0" hidden="1"/>
    </xf>
    <xf numFmtId="3" fontId="1" fillId="0" borderId="10" xfId="0" applyNumberFormat="1" applyFont="1" applyBorder="1" applyProtection="1">
      <protection hidden="1"/>
    </xf>
    <xf numFmtId="3" fontId="1" fillId="0" borderId="6" xfId="0" applyNumberFormat="1" applyFont="1" applyBorder="1" applyProtection="1">
      <protection locked="0" hidden="1"/>
    </xf>
    <xf numFmtId="3" fontId="1" fillId="0" borderId="6" xfId="0" applyNumberFormat="1" applyFont="1" applyBorder="1" applyAlignment="1" applyProtection="1">
      <alignment horizontal="center"/>
      <protection hidden="1"/>
    </xf>
    <xf numFmtId="3" fontId="1" fillId="0" borderId="6" xfId="1" applyNumberFormat="1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3" fontId="1" fillId="0" borderId="10" xfId="1" applyNumberFormat="1" applyFont="1" applyFill="1" applyBorder="1" applyProtection="1">
      <protection hidden="1"/>
    </xf>
    <xf numFmtId="0" fontId="1" fillId="0" borderId="14" xfId="0" applyFont="1" applyBorder="1" applyProtection="1">
      <protection hidden="1"/>
    </xf>
    <xf numFmtId="3" fontId="1" fillId="0" borderId="14" xfId="0" applyNumberFormat="1" applyFont="1" applyBorder="1" applyProtection="1">
      <protection hidden="1"/>
    </xf>
    <xf numFmtId="3" fontId="1" fillId="0" borderId="14" xfId="1" applyNumberFormat="1" applyFont="1" applyFill="1" applyBorder="1" applyProtection="1">
      <protection hidden="1"/>
    </xf>
    <xf numFmtId="0" fontId="6" fillId="0" borderId="5" xfId="0" quotePrefix="1" applyFont="1" applyBorder="1" applyAlignment="1" applyProtection="1">
      <alignment horizontal="left"/>
      <protection hidden="1"/>
    </xf>
    <xf numFmtId="3" fontId="6" fillId="0" borderId="15" xfId="0" applyNumberFormat="1" applyFont="1" applyBorder="1" applyProtection="1">
      <protection hidden="1"/>
    </xf>
    <xf numFmtId="3" fontId="6" fillId="0" borderId="10" xfId="0" applyNumberFormat="1" applyFont="1" applyBorder="1" applyProtection="1">
      <protection hidden="1"/>
    </xf>
    <xf numFmtId="3" fontId="6" fillId="0" borderId="4" xfId="0" applyNumberFormat="1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/>
      <protection hidden="1"/>
    </xf>
    <xf numFmtId="3" fontId="6" fillId="0" borderId="0" xfId="0" applyNumberFormat="1" applyFont="1" applyAlignment="1" applyProtection="1">
      <alignment horizontal="centerContinuous"/>
      <protection hidden="1"/>
    </xf>
    <xf numFmtId="3" fontId="6" fillId="0" borderId="0" xfId="0" applyNumberFormat="1" applyFon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0" xfId="0" applyFont="1"/>
    <xf numFmtId="0" fontId="1" fillId="0" borderId="6" xfId="0" applyFont="1" applyBorder="1" applyProtection="1">
      <protection hidden="1"/>
    </xf>
    <xf numFmtId="0" fontId="6" fillId="0" borderId="11" xfId="0" quotePrefix="1" applyFont="1" applyBorder="1" applyAlignment="1" applyProtection="1">
      <alignment horizontal="left"/>
      <protection hidden="1"/>
    </xf>
    <xf numFmtId="3" fontId="6" fillId="0" borderId="12" xfId="0" applyNumberFormat="1" applyFont="1" applyBorder="1" applyProtection="1">
      <protection hidden="1"/>
    </xf>
    <xf numFmtId="3" fontId="6" fillId="0" borderId="13" xfId="0" applyNumberFormat="1" applyFont="1" applyBorder="1" applyProtection="1">
      <protection hidden="1"/>
    </xf>
    <xf numFmtId="3" fontId="6" fillId="0" borderId="11" xfId="0" applyNumberFormat="1" applyFont="1" applyBorder="1" applyProtection="1">
      <protection hidden="1"/>
    </xf>
    <xf numFmtId="3" fontId="6" fillId="0" borderId="14" xfId="0" applyNumberFormat="1" applyFont="1" applyBorder="1" applyProtection="1">
      <protection hidden="1"/>
    </xf>
    <xf numFmtId="3" fontId="1" fillId="0" borderId="0" xfId="0" applyNumberFormat="1" applyFont="1"/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38" fontId="2" fillId="0" borderId="1" xfId="1" applyNumberFormat="1" applyFont="1" applyFill="1" applyBorder="1" applyAlignment="1" applyProtection="1">
      <alignment horizontal="center"/>
      <protection hidden="1"/>
    </xf>
    <xf numFmtId="38" fontId="2" fillId="0" borderId="2" xfId="1" applyNumberFormat="1" applyFont="1" applyFill="1" applyBorder="1" applyAlignment="1" applyProtection="1">
      <alignment horizontal="center"/>
      <protection hidden="1"/>
    </xf>
    <xf numFmtId="38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quotePrefix="1" applyFont="1" applyFill="1" applyBorder="1" applyAlignment="1" applyProtection="1">
      <alignment horizontal="left"/>
      <protection locked="0" hidden="1"/>
    </xf>
    <xf numFmtId="164" fontId="2" fillId="0" borderId="0" xfId="1" quotePrefix="1" applyFont="1" applyFill="1" applyBorder="1" applyAlignment="1" applyProtection="1">
      <alignment horizontal="left"/>
      <protection locked="0"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02E2-CF69-4514-A541-9A71454098E6}">
  <dimension ref="A2:Y66"/>
  <sheetViews>
    <sheetView tabSelected="1" view="pageLayout" topLeftCell="A4" zoomScaleNormal="100" zoomScaleSheetLayoutView="100" workbookViewId="0">
      <selection activeCell="E7" activeCellId="2" sqref="D9:E9 E6 E7"/>
    </sheetView>
  </sheetViews>
  <sheetFormatPr defaultRowHeight="12.75" x14ac:dyDescent="0.2"/>
  <cols>
    <col min="1" max="1" width="4.33203125" style="1" customWidth="1"/>
    <col min="2" max="2" width="10.1640625" style="1" customWidth="1"/>
    <col min="3" max="3" width="7" style="1" customWidth="1"/>
    <col min="4" max="4" width="8.83203125" style="1" customWidth="1"/>
    <col min="5" max="6" width="8.6640625" style="1" customWidth="1"/>
    <col min="7" max="8" width="9.33203125" style="1" hidden="1" customWidth="1"/>
    <col min="9" max="9" width="4.83203125" style="1" customWidth="1"/>
    <col min="10" max="10" width="9.1640625" style="1" customWidth="1"/>
    <col min="11" max="11" width="8.83203125" style="1" customWidth="1"/>
    <col min="12" max="13" width="7.83203125" style="1" customWidth="1"/>
    <col min="14" max="15" width="9.33203125" style="1" hidden="1" customWidth="1"/>
    <col min="16" max="16" width="7.6640625" style="1" customWidth="1"/>
    <col min="17" max="17" width="10.5" style="1" customWidth="1"/>
    <col min="18" max="18" width="9.5" style="1" customWidth="1"/>
    <col min="19" max="20" width="8.5" style="1" customWidth="1"/>
    <col min="21" max="22" width="9.33203125" style="1" hidden="1" customWidth="1"/>
    <col min="23" max="16384" width="9.33203125" style="1"/>
  </cols>
  <sheetData>
    <row r="2" spans="1:25" ht="21.75" customHeight="1" x14ac:dyDescent="0.2">
      <c r="B2" t="s">
        <v>0</v>
      </c>
      <c r="C2" t="s">
        <v>1</v>
      </c>
      <c r="D2"/>
    </row>
    <row r="3" spans="1:25" x14ac:dyDescent="0.2">
      <c r="B3"/>
      <c r="C3" t="s">
        <v>35</v>
      </c>
      <c r="D3"/>
    </row>
    <row r="4" spans="1:25" x14ac:dyDescent="0.2">
      <c r="B4"/>
      <c r="C4" t="s">
        <v>36</v>
      </c>
      <c r="D4"/>
    </row>
    <row r="5" spans="1:25" ht="14.25" customHeight="1" x14ac:dyDescent="0.25">
      <c r="A5" s="2" t="s">
        <v>2</v>
      </c>
      <c r="B5" s="3"/>
      <c r="C5" s="4"/>
      <c r="D5" s="4"/>
      <c r="E5" s="5"/>
      <c r="F5" s="6"/>
      <c r="G5" s="7"/>
      <c r="H5" s="7"/>
      <c r="I5" s="7"/>
      <c r="J5" s="8" t="s">
        <v>3</v>
      </c>
      <c r="K5" s="9"/>
      <c r="L5" s="10"/>
      <c r="M5" s="10"/>
      <c r="N5" s="11"/>
      <c r="O5" s="11"/>
      <c r="P5" s="7"/>
      <c r="Q5" s="12"/>
      <c r="R5" s="13"/>
      <c r="S5" s="14"/>
      <c r="T5" s="14"/>
      <c r="U5" s="14"/>
      <c r="V5" s="14"/>
    </row>
    <row r="6" spans="1:25" ht="11.25" customHeight="1" x14ac:dyDescent="0.25">
      <c r="A6" s="8" t="s">
        <v>4</v>
      </c>
      <c r="B6" s="15"/>
      <c r="C6" s="16"/>
      <c r="D6" s="17"/>
      <c r="E6" s="18">
        <v>120</v>
      </c>
      <c r="F6" s="19"/>
      <c r="G6" s="7"/>
      <c r="H6" s="7"/>
      <c r="I6" s="7"/>
      <c r="J6" s="20" t="s">
        <v>5</v>
      </c>
      <c r="K6" s="15"/>
      <c r="L6" s="15"/>
      <c r="M6" s="21"/>
      <c r="N6" s="15"/>
      <c r="O6" s="22"/>
      <c r="P6" s="23">
        <f>M6</f>
        <v>0</v>
      </c>
      <c r="Q6" s="12"/>
      <c r="R6" s="12"/>
      <c r="S6" s="24"/>
      <c r="T6" s="24"/>
      <c r="U6" s="14"/>
      <c r="V6" s="14"/>
    </row>
    <row r="7" spans="1:25" ht="13.5" customHeight="1" x14ac:dyDescent="0.25">
      <c r="A7" s="8" t="s">
        <v>6</v>
      </c>
      <c r="B7" s="15"/>
      <c r="C7" s="15"/>
      <c r="D7" s="25"/>
      <c r="E7" s="18">
        <v>24</v>
      </c>
      <c r="F7" s="19"/>
      <c r="G7" s="7"/>
      <c r="H7" s="7"/>
      <c r="I7" s="7"/>
      <c r="J7" s="96" t="s">
        <v>7</v>
      </c>
      <c r="K7" s="97"/>
      <c r="L7" s="98"/>
      <c r="M7" s="26"/>
      <c r="N7" s="12"/>
      <c r="O7" s="27"/>
      <c r="P7" s="28">
        <f>M7</f>
        <v>0</v>
      </c>
      <c r="Q7" s="29"/>
      <c r="R7" s="12"/>
      <c r="S7" s="24"/>
      <c r="T7" s="24"/>
      <c r="U7" s="14"/>
      <c r="V7" s="14"/>
    </row>
    <row r="8" spans="1:25" ht="14.25" x14ac:dyDescent="0.25">
      <c r="A8" s="30" t="s">
        <v>8</v>
      </c>
      <c r="B8" s="15"/>
      <c r="C8" s="15"/>
      <c r="D8" s="15"/>
      <c r="E8" s="31">
        <f>E6-E7</f>
        <v>96</v>
      </c>
      <c r="F8" s="32"/>
      <c r="G8" s="7"/>
      <c r="H8" s="7"/>
      <c r="I8" s="7"/>
      <c r="J8" s="99"/>
      <c r="K8" s="100"/>
      <c r="L8" s="101"/>
      <c r="M8" s="33">
        <v>4.7100000000000003E-2</v>
      </c>
      <c r="N8" s="15"/>
      <c r="O8" s="34"/>
      <c r="P8" s="28">
        <f>M8</f>
        <v>4.7100000000000003E-2</v>
      </c>
      <c r="Q8" s="35"/>
      <c r="R8" s="12"/>
      <c r="S8" s="27"/>
      <c r="T8" s="27"/>
      <c r="U8" s="14"/>
      <c r="V8" s="14"/>
    </row>
    <row r="9" spans="1:25" x14ac:dyDescent="0.2">
      <c r="A9" s="102" t="s">
        <v>9</v>
      </c>
      <c r="B9" s="103"/>
      <c r="C9" s="104"/>
      <c r="D9" s="105">
        <v>1000000</v>
      </c>
      <c r="E9" s="105"/>
      <c r="F9" s="36"/>
      <c r="G9" s="7"/>
      <c r="H9" s="7"/>
      <c r="I9" s="7"/>
      <c r="J9" s="37" t="s">
        <v>10</v>
      </c>
      <c r="K9" s="38"/>
      <c r="L9" s="39"/>
      <c r="M9" s="40">
        <v>0</v>
      </c>
      <c r="N9" s="41"/>
      <c r="O9" s="41"/>
      <c r="P9" s="42">
        <f>M9</f>
        <v>0</v>
      </c>
      <c r="Q9" s="43"/>
      <c r="R9" s="44"/>
      <c r="S9" s="45"/>
      <c r="T9" s="45"/>
      <c r="U9" s="45"/>
      <c r="V9" s="45"/>
      <c r="Y9" s="46"/>
    </row>
    <row r="10" spans="1:25" ht="3.75" customHeight="1" x14ac:dyDescent="0.2">
      <c r="A10" s="12"/>
      <c r="B10" s="47"/>
      <c r="C10" s="48"/>
      <c r="D10" s="106"/>
      <c r="E10" s="106"/>
      <c r="F10" s="36"/>
      <c r="G10" s="7"/>
      <c r="H10" s="7"/>
      <c r="I10" s="7"/>
      <c r="J10" s="29"/>
      <c r="K10" s="44"/>
      <c r="L10" s="45"/>
      <c r="M10" s="45"/>
      <c r="N10" s="7"/>
      <c r="O10" s="7"/>
      <c r="P10" s="49"/>
      <c r="Q10" s="44"/>
      <c r="R10" s="44"/>
      <c r="S10" s="45"/>
      <c r="T10" s="45"/>
      <c r="U10" s="45"/>
      <c r="V10" s="45"/>
    </row>
    <row r="11" spans="1:25" ht="18" customHeight="1" x14ac:dyDescent="0.2">
      <c r="A11" s="50" t="s">
        <v>11</v>
      </c>
      <c r="B11" s="51" t="s">
        <v>12</v>
      </c>
      <c r="C11" s="107" t="s">
        <v>13</v>
      </c>
      <c r="D11" s="52" t="s">
        <v>14</v>
      </c>
      <c r="E11" s="53"/>
      <c r="F11" s="53"/>
      <c r="G11" s="7"/>
      <c r="H11" s="54" t="s">
        <v>15</v>
      </c>
      <c r="I11" s="55" t="s">
        <v>11</v>
      </c>
      <c r="J11" s="51" t="s">
        <v>12</v>
      </c>
      <c r="K11" s="52" t="s">
        <v>14</v>
      </c>
      <c r="L11" s="53"/>
      <c r="M11" s="53"/>
      <c r="N11" s="7"/>
      <c r="O11" s="54" t="s">
        <v>15</v>
      </c>
      <c r="P11" s="55" t="s">
        <v>11</v>
      </c>
      <c r="Q11" s="51" t="s">
        <v>12</v>
      </c>
      <c r="R11" s="52" t="s">
        <v>14</v>
      </c>
      <c r="S11" s="53"/>
      <c r="T11" s="53"/>
      <c r="U11" s="53"/>
      <c r="V11" s="54" t="s">
        <v>15</v>
      </c>
    </row>
    <row r="12" spans="1:25" ht="16.149999999999999" customHeight="1" x14ac:dyDescent="0.2">
      <c r="A12" s="56" t="s">
        <v>16</v>
      </c>
      <c r="B12" s="7" t="s">
        <v>17</v>
      </c>
      <c r="C12" s="108"/>
      <c r="D12" s="57" t="s">
        <v>18</v>
      </c>
      <c r="E12" s="58" t="s">
        <v>19</v>
      </c>
      <c r="F12" s="59" t="s">
        <v>20</v>
      </c>
      <c r="G12" s="7"/>
      <c r="H12" s="56" t="s">
        <v>21</v>
      </c>
      <c r="I12" s="60" t="s">
        <v>16</v>
      </c>
      <c r="J12" s="7" t="s">
        <v>17</v>
      </c>
      <c r="K12" s="57" t="s">
        <v>18</v>
      </c>
      <c r="L12" s="58" t="s">
        <v>19</v>
      </c>
      <c r="M12" s="61" t="s">
        <v>20</v>
      </c>
      <c r="N12" s="62"/>
      <c r="O12" s="56" t="s">
        <v>21</v>
      </c>
      <c r="P12" s="60" t="s">
        <v>16</v>
      </c>
      <c r="Q12" s="7" t="s">
        <v>17</v>
      </c>
      <c r="R12" s="57" t="s">
        <v>18</v>
      </c>
      <c r="S12" s="58" t="s">
        <v>19</v>
      </c>
      <c r="T12" s="58" t="s">
        <v>20</v>
      </c>
      <c r="U12" s="63"/>
      <c r="V12" s="56" t="s">
        <v>21</v>
      </c>
    </row>
    <row r="13" spans="1:25" ht="11.45" customHeight="1" x14ac:dyDescent="0.2">
      <c r="A13" s="64">
        <v>1</v>
      </c>
      <c r="B13" s="65">
        <f>D$9*(1+(S$8/12))</f>
        <v>1000000</v>
      </c>
      <c r="C13" s="66">
        <v>0</v>
      </c>
      <c r="D13" s="67">
        <v>0</v>
      </c>
      <c r="E13" s="68">
        <f>B13*P$8/12-C13</f>
        <v>3925</v>
      </c>
      <c r="F13" s="69">
        <f t="shared" ref="F13:F64" si="0">D13+E13</f>
        <v>3925</v>
      </c>
      <c r="G13" s="54">
        <v>0</v>
      </c>
      <c r="H13" s="54">
        <f>IF(G13=1,G13,0)</f>
        <v>0</v>
      </c>
      <c r="I13" s="70">
        <f>1+A63</f>
        <v>49</v>
      </c>
      <c r="J13" s="65">
        <f>(B63-K13)*(1+$S$8/12)</f>
        <v>739583.3333333343</v>
      </c>
      <c r="K13" s="65">
        <f>IF(OR(I13&lt;=$E$7,I13&gt;$E$6),0,B63/($E$8-H63))</f>
        <v>10416.666666666679</v>
      </c>
      <c r="L13" s="71">
        <f>B63*$P$8/12</f>
        <v>2943.7500000000036</v>
      </c>
      <c r="M13" s="69">
        <f t="shared" ref="M13:M64" si="1">K13+L13</f>
        <v>13360.416666666682</v>
      </c>
      <c r="N13" s="54">
        <f t="shared" ref="N13:N24" si="2">IF(OR(I13&lt;=$E$7,I13&gt;$E$6),"",1)</f>
        <v>1</v>
      </c>
      <c r="O13" s="54">
        <f>IF(N13="",0,SUM(G$13:G$63,N$13:N13))</f>
        <v>25</v>
      </c>
      <c r="P13" s="54">
        <f>1+I63</f>
        <v>97</v>
      </c>
      <c r="Q13" s="65">
        <f>(J63-R13)*(1+$S$8/12)</f>
        <v>239583.33333333372</v>
      </c>
      <c r="R13" s="65">
        <f>IF(OR(P13&lt;=$E$7,P13&gt;$E$6),0,J63/($E$8-O63))</f>
        <v>10416.666666666684</v>
      </c>
      <c r="S13" s="71">
        <f>J63*$P$8/12</f>
        <v>981.25000000000171</v>
      </c>
      <c r="T13" s="69">
        <f t="shared" ref="T13:T64" si="3">R13+S13</f>
        <v>11397.916666666686</v>
      </c>
      <c r="U13" s="51">
        <f t="shared" ref="U13:U24" si="4">IF(OR(P13&lt;=$E$7,P13&gt;$E$6),"",1)</f>
        <v>1</v>
      </c>
      <c r="V13" s="54">
        <f>IF(U13="",0,SUM(G$13:G$63,N$13:N$63,U$13:U13))</f>
        <v>73</v>
      </c>
    </row>
    <row r="14" spans="1:25" ht="11.45" customHeight="1" x14ac:dyDescent="0.2">
      <c r="A14" s="72">
        <f t="shared" ref="A14:A24" si="5">1+A13</f>
        <v>2</v>
      </c>
      <c r="B14" s="68">
        <f t="shared" ref="B14:B24" si="6">(B13-D14+C13)*(1+(S$8/12))</f>
        <v>1000000</v>
      </c>
      <c r="C14" s="68">
        <f t="shared" ref="C14:C24" si="7">IF(H14=0,B13*P$8/12*P$9,0)</f>
        <v>0</v>
      </c>
      <c r="D14" s="68">
        <f t="shared" ref="D14:D24" si="8">IF(OR(A14&lt;=E$7,A14&gt;E$6),0,B13/(E$8-H13))</f>
        <v>0</v>
      </c>
      <c r="E14" s="68">
        <f t="shared" ref="E14:E24" si="9">B13*P$8/12-C14</f>
        <v>3925</v>
      </c>
      <c r="F14" s="68">
        <f t="shared" si="0"/>
        <v>3925</v>
      </c>
      <c r="G14" s="56" t="str">
        <f t="shared" ref="G14:G24" si="10">IF(OR(A14&lt;=$E$7,A14&gt;$E$6),"",1)</f>
        <v/>
      </c>
      <c r="H14" s="56">
        <f>IF(G14="",0,SUM(G$13:G14))</f>
        <v>0</v>
      </c>
      <c r="I14" s="56">
        <f t="shared" ref="I14:I24" si="11">1+I13</f>
        <v>50</v>
      </c>
      <c r="J14" s="68">
        <f t="shared" ref="J14:J24" si="12">(J13-K14)*(1+($S$8/12))</f>
        <v>729166.66666666768</v>
      </c>
      <c r="K14" s="68">
        <f t="shared" ref="K14:K24" si="13">IF(OR(I14&lt;=$E$7,I14&gt;$E$6),0,J13/($E$8-O13))</f>
        <v>10416.666666666681</v>
      </c>
      <c r="L14" s="73">
        <f t="shared" ref="L14:L24" si="14">J13*$P$8/12</f>
        <v>2902.8645833333376</v>
      </c>
      <c r="M14" s="68">
        <f t="shared" si="1"/>
        <v>13319.531250000018</v>
      </c>
      <c r="N14" s="56">
        <f t="shared" si="2"/>
        <v>1</v>
      </c>
      <c r="O14" s="56">
        <f>IF(N14="",0,SUM(G$13:G$63,N$13:N14))</f>
        <v>26</v>
      </c>
      <c r="P14" s="56">
        <f t="shared" ref="P14:P24" si="15">1+P13</f>
        <v>98</v>
      </c>
      <c r="Q14" s="68">
        <f t="shared" ref="Q14:Q24" si="16">(Q13-R14)*(1+($S$8/12))</f>
        <v>229166.66666666704</v>
      </c>
      <c r="R14" s="68">
        <f t="shared" ref="R14:R24" si="17">IF(OR(P14&lt;=$E$7,P14&gt;$E$6),0,Q13/($E$8-V13))</f>
        <v>10416.666666666684</v>
      </c>
      <c r="S14" s="73">
        <f t="shared" ref="S14:S24" si="18">Q13*$P$8/12</f>
        <v>940.36458333333485</v>
      </c>
      <c r="T14" s="68">
        <f t="shared" si="3"/>
        <v>11357.031250000018</v>
      </c>
      <c r="U14" s="7">
        <f t="shared" si="4"/>
        <v>1</v>
      </c>
      <c r="V14" s="56">
        <f>IF(U14="",0,SUM(G$13:G$63,N$13:N$63,U$13:U14))</f>
        <v>74</v>
      </c>
    </row>
    <row r="15" spans="1:25" ht="11.45" customHeight="1" x14ac:dyDescent="0.2">
      <c r="A15" s="72">
        <f t="shared" si="5"/>
        <v>3</v>
      </c>
      <c r="B15" s="68">
        <f t="shared" si="6"/>
        <v>1000000</v>
      </c>
      <c r="C15" s="68">
        <f t="shared" si="7"/>
        <v>0</v>
      </c>
      <c r="D15" s="68">
        <f t="shared" si="8"/>
        <v>0</v>
      </c>
      <c r="E15" s="68">
        <f t="shared" si="9"/>
        <v>3925</v>
      </c>
      <c r="F15" s="68">
        <f t="shared" si="0"/>
        <v>3925</v>
      </c>
      <c r="G15" s="56" t="str">
        <f t="shared" si="10"/>
        <v/>
      </c>
      <c r="H15" s="56">
        <f>IF(G15="",0,SUM(G$13:G15))</f>
        <v>0</v>
      </c>
      <c r="I15" s="56">
        <f t="shared" si="11"/>
        <v>51</v>
      </c>
      <c r="J15" s="68">
        <f t="shared" si="12"/>
        <v>718750.00000000105</v>
      </c>
      <c r="K15" s="68">
        <f t="shared" si="13"/>
        <v>10416.666666666681</v>
      </c>
      <c r="L15" s="73">
        <f t="shared" si="14"/>
        <v>2861.9791666666711</v>
      </c>
      <c r="M15" s="68">
        <f t="shared" si="1"/>
        <v>13278.645833333352</v>
      </c>
      <c r="N15" s="56">
        <f t="shared" si="2"/>
        <v>1</v>
      </c>
      <c r="O15" s="56">
        <f>IF(N15="",0,SUM(G$13:G$63,N$13:N15))</f>
        <v>27</v>
      </c>
      <c r="P15" s="56">
        <f t="shared" si="15"/>
        <v>99</v>
      </c>
      <c r="Q15" s="68">
        <f t="shared" si="16"/>
        <v>218750.00000000035</v>
      </c>
      <c r="R15" s="68">
        <f t="shared" si="17"/>
        <v>10416.666666666684</v>
      </c>
      <c r="S15" s="73">
        <f t="shared" si="18"/>
        <v>899.47916666666822</v>
      </c>
      <c r="T15" s="68">
        <f t="shared" si="3"/>
        <v>11316.145833333352</v>
      </c>
      <c r="U15" s="7">
        <f t="shared" si="4"/>
        <v>1</v>
      </c>
      <c r="V15" s="56">
        <f>IF(U15="",0,SUM(G$13:G$63,N$13:N$63,U$13:U15))</f>
        <v>75</v>
      </c>
    </row>
    <row r="16" spans="1:25" ht="11.45" customHeight="1" x14ac:dyDescent="0.2">
      <c r="A16" s="72">
        <f t="shared" si="5"/>
        <v>4</v>
      </c>
      <c r="B16" s="68">
        <f t="shared" si="6"/>
        <v>1000000</v>
      </c>
      <c r="C16" s="68">
        <f t="shared" si="7"/>
        <v>0</v>
      </c>
      <c r="D16" s="68">
        <f t="shared" si="8"/>
        <v>0</v>
      </c>
      <c r="E16" s="68">
        <f t="shared" si="9"/>
        <v>3925</v>
      </c>
      <c r="F16" s="68">
        <f t="shared" si="0"/>
        <v>3925</v>
      </c>
      <c r="G16" s="56" t="str">
        <f t="shared" si="10"/>
        <v/>
      </c>
      <c r="H16" s="56">
        <f>IF(G16="",0,SUM(G$13:G16))</f>
        <v>0</v>
      </c>
      <c r="I16" s="56">
        <f t="shared" si="11"/>
        <v>52</v>
      </c>
      <c r="J16" s="68">
        <f t="shared" si="12"/>
        <v>708333.33333333442</v>
      </c>
      <c r="K16" s="68">
        <f t="shared" si="13"/>
        <v>10416.666666666682</v>
      </c>
      <c r="L16" s="73">
        <f t="shared" si="14"/>
        <v>2821.0937500000041</v>
      </c>
      <c r="M16" s="68">
        <f t="shared" si="1"/>
        <v>13237.760416666686</v>
      </c>
      <c r="N16" s="56">
        <f t="shared" si="2"/>
        <v>1</v>
      </c>
      <c r="O16" s="56">
        <f>IF(N16="",0,SUM(G$13:G$63,N$13:N16))</f>
        <v>28</v>
      </c>
      <c r="P16" s="56">
        <f t="shared" si="15"/>
        <v>100</v>
      </c>
      <c r="Q16" s="68">
        <f t="shared" si="16"/>
        <v>208333.33333333366</v>
      </c>
      <c r="R16" s="68">
        <f t="shared" si="17"/>
        <v>10416.666666666682</v>
      </c>
      <c r="S16" s="73">
        <f t="shared" si="18"/>
        <v>858.59375000000136</v>
      </c>
      <c r="T16" s="68">
        <f t="shared" si="3"/>
        <v>11275.260416666684</v>
      </c>
      <c r="U16" s="7">
        <f t="shared" si="4"/>
        <v>1</v>
      </c>
      <c r="V16" s="56">
        <f>IF(U16="",0,SUM(G$13:G$63,N$13:N$63,U$13:U16))</f>
        <v>76</v>
      </c>
    </row>
    <row r="17" spans="1:22" ht="11.45" customHeight="1" x14ac:dyDescent="0.2">
      <c r="A17" s="72">
        <f t="shared" si="5"/>
        <v>5</v>
      </c>
      <c r="B17" s="68">
        <f t="shared" si="6"/>
        <v>1000000</v>
      </c>
      <c r="C17" s="68">
        <f t="shared" si="7"/>
        <v>0</v>
      </c>
      <c r="D17" s="68">
        <f t="shared" si="8"/>
        <v>0</v>
      </c>
      <c r="E17" s="68">
        <f t="shared" si="9"/>
        <v>3925</v>
      </c>
      <c r="F17" s="68">
        <f t="shared" si="0"/>
        <v>3925</v>
      </c>
      <c r="G17" s="56" t="str">
        <f t="shared" si="10"/>
        <v/>
      </c>
      <c r="H17" s="56">
        <f>IF(G17="",0,SUM(G$13:G17))</f>
        <v>0</v>
      </c>
      <c r="I17" s="56">
        <f t="shared" si="11"/>
        <v>53</v>
      </c>
      <c r="J17" s="68">
        <f t="shared" si="12"/>
        <v>697916.66666666779</v>
      </c>
      <c r="K17" s="68">
        <f t="shared" si="13"/>
        <v>10416.666666666682</v>
      </c>
      <c r="L17" s="73">
        <f t="shared" si="14"/>
        <v>2780.2083333333376</v>
      </c>
      <c r="M17" s="68">
        <f t="shared" si="1"/>
        <v>13196.87500000002</v>
      </c>
      <c r="N17" s="56">
        <f t="shared" si="2"/>
        <v>1</v>
      </c>
      <c r="O17" s="56">
        <f>IF(N17="",0,SUM(G$13:G$63,N$13:N17))</f>
        <v>29</v>
      </c>
      <c r="P17" s="56">
        <f t="shared" si="15"/>
        <v>101</v>
      </c>
      <c r="Q17" s="68">
        <f t="shared" si="16"/>
        <v>197916.66666666698</v>
      </c>
      <c r="R17" s="68">
        <f t="shared" si="17"/>
        <v>10416.666666666682</v>
      </c>
      <c r="S17" s="73">
        <f t="shared" si="18"/>
        <v>817.70833333333474</v>
      </c>
      <c r="T17" s="68">
        <f t="shared" si="3"/>
        <v>11234.375000000016</v>
      </c>
      <c r="U17" s="7">
        <f t="shared" si="4"/>
        <v>1</v>
      </c>
      <c r="V17" s="56">
        <f>IF(U17="",0,SUM(G$13:G$63,N$13:N$63,U$13:U17))</f>
        <v>77</v>
      </c>
    </row>
    <row r="18" spans="1:22" ht="11.45" customHeight="1" x14ac:dyDescent="0.2">
      <c r="A18" s="72">
        <f t="shared" si="5"/>
        <v>6</v>
      </c>
      <c r="B18" s="68">
        <f t="shared" si="6"/>
        <v>1000000</v>
      </c>
      <c r="C18" s="68">
        <f t="shared" si="7"/>
        <v>0</v>
      </c>
      <c r="D18" s="68">
        <f t="shared" si="8"/>
        <v>0</v>
      </c>
      <c r="E18" s="68">
        <f t="shared" si="9"/>
        <v>3925</v>
      </c>
      <c r="F18" s="68">
        <f t="shared" si="0"/>
        <v>3925</v>
      </c>
      <c r="G18" s="56" t="str">
        <f t="shared" si="10"/>
        <v/>
      </c>
      <c r="H18" s="56">
        <f>IF(G18="",0,SUM(G$13:G18))</f>
        <v>0</v>
      </c>
      <c r="I18" s="56">
        <f t="shared" si="11"/>
        <v>54</v>
      </c>
      <c r="J18" s="68">
        <f t="shared" si="12"/>
        <v>687500.00000000116</v>
      </c>
      <c r="K18" s="68">
        <f t="shared" si="13"/>
        <v>10416.666666666684</v>
      </c>
      <c r="L18" s="73">
        <f t="shared" si="14"/>
        <v>2739.3229166666715</v>
      </c>
      <c r="M18" s="68">
        <f t="shared" si="1"/>
        <v>13155.989583333356</v>
      </c>
      <c r="N18" s="56">
        <f t="shared" si="2"/>
        <v>1</v>
      </c>
      <c r="O18" s="56">
        <f>IF(N18="",0,SUM(G$13:G$63,N$13:N18))</f>
        <v>30</v>
      </c>
      <c r="P18" s="56">
        <f t="shared" si="15"/>
        <v>102</v>
      </c>
      <c r="Q18" s="68">
        <f t="shared" si="16"/>
        <v>187500.00000000029</v>
      </c>
      <c r="R18" s="68">
        <f t="shared" si="17"/>
        <v>10416.666666666682</v>
      </c>
      <c r="S18" s="73">
        <f t="shared" si="18"/>
        <v>776.82291666666788</v>
      </c>
      <c r="T18" s="68">
        <f t="shared" si="3"/>
        <v>11193.48958333335</v>
      </c>
      <c r="U18" s="7">
        <f t="shared" si="4"/>
        <v>1</v>
      </c>
      <c r="V18" s="56">
        <f>IF(U18="",0,SUM(G$13:G$63,N$13:N$63,U$13:U18))</f>
        <v>78</v>
      </c>
    </row>
    <row r="19" spans="1:22" ht="11.45" customHeight="1" x14ac:dyDescent="0.2">
      <c r="A19" s="72">
        <f t="shared" si="5"/>
        <v>7</v>
      </c>
      <c r="B19" s="68">
        <f t="shared" si="6"/>
        <v>1000000</v>
      </c>
      <c r="C19" s="68">
        <f t="shared" si="7"/>
        <v>0</v>
      </c>
      <c r="D19" s="68">
        <f t="shared" si="8"/>
        <v>0</v>
      </c>
      <c r="E19" s="68">
        <f t="shared" si="9"/>
        <v>3925</v>
      </c>
      <c r="F19" s="68">
        <f t="shared" si="0"/>
        <v>3925</v>
      </c>
      <c r="G19" s="56" t="str">
        <f t="shared" si="10"/>
        <v/>
      </c>
      <c r="H19" s="56">
        <f>IF(G19="",0,SUM(G$13:G19))</f>
        <v>0</v>
      </c>
      <c r="I19" s="56">
        <f t="shared" si="11"/>
        <v>55</v>
      </c>
      <c r="J19" s="68">
        <f t="shared" si="12"/>
        <v>677083.33333333454</v>
      </c>
      <c r="K19" s="68">
        <f t="shared" si="13"/>
        <v>10416.666666666684</v>
      </c>
      <c r="L19" s="73">
        <f t="shared" si="14"/>
        <v>2698.437500000005</v>
      </c>
      <c r="M19" s="68">
        <f t="shared" si="1"/>
        <v>13115.10416666669</v>
      </c>
      <c r="N19" s="56">
        <f t="shared" si="2"/>
        <v>1</v>
      </c>
      <c r="O19" s="56">
        <f>IF(N19="",0,SUM(G$13:G$63,N$13:N19))</f>
        <v>31</v>
      </c>
      <c r="P19" s="56">
        <f t="shared" si="15"/>
        <v>103</v>
      </c>
      <c r="Q19" s="68">
        <f t="shared" si="16"/>
        <v>177083.3333333336</v>
      </c>
      <c r="R19" s="68">
        <f t="shared" si="17"/>
        <v>10416.666666666682</v>
      </c>
      <c r="S19" s="73">
        <f t="shared" si="18"/>
        <v>735.93750000000125</v>
      </c>
      <c r="T19" s="68">
        <f t="shared" si="3"/>
        <v>11152.604166666684</v>
      </c>
      <c r="U19" s="7">
        <f t="shared" si="4"/>
        <v>1</v>
      </c>
      <c r="V19" s="56">
        <f>IF(U19="",0,SUM(G$13:G$63,N$13:N$63,U$13:U19))</f>
        <v>79</v>
      </c>
    </row>
    <row r="20" spans="1:22" ht="11.45" customHeight="1" x14ac:dyDescent="0.2">
      <c r="A20" s="72">
        <f t="shared" si="5"/>
        <v>8</v>
      </c>
      <c r="B20" s="68">
        <f t="shared" si="6"/>
        <v>1000000</v>
      </c>
      <c r="C20" s="68">
        <f t="shared" si="7"/>
        <v>0</v>
      </c>
      <c r="D20" s="68">
        <f t="shared" si="8"/>
        <v>0</v>
      </c>
      <c r="E20" s="68">
        <f t="shared" si="9"/>
        <v>3925</v>
      </c>
      <c r="F20" s="68">
        <f t="shared" si="0"/>
        <v>3925</v>
      </c>
      <c r="G20" s="56" t="str">
        <f t="shared" si="10"/>
        <v/>
      </c>
      <c r="H20" s="56">
        <f>IF(G20="",0,SUM(G$13:G20))</f>
        <v>0</v>
      </c>
      <c r="I20" s="56">
        <f t="shared" si="11"/>
        <v>56</v>
      </c>
      <c r="J20" s="68">
        <f t="shared" si="12"/>
        <v>666666.66666666791</v>
      </c>
      <c r="K20" s="68">
        <f t="shared" si="13"/>
        <v>10416.666666666686</v>
      </c>
      <c r="L20" s="73">
        <f t="shared" si="14"/>
        <v>2657.552083333338</v>
      </c>
      <c r="M20" s="68">
        <f t="shared" si="1"/>
        <v>13074.218750000024</v>
      </c>
      <c r="N20" s="56">
        <f t="shared" si="2"/>
        <v>1</v>
      </c>
      <c r="O20" s="56">
        <f>IF(N20="",0,SUM(G$13:G$63,N$13:N20))</f>
        <v>32</v>
      </c>
      <c r="P20" s="56">
        <f t="shared" si="15"/>
        <v>104</v>
      </c>
      <c r="Q20" s="68">
        <f t="shared" si="16"/>
        <v>166666.66666666692</v>
      </c>
      <c r="R20" s="68">
        <f t="shared" si="17"/>
        <v>10416.666666666682</v>
      </c>
      <c r="S20" s="73">
        <f t="shared" si="18"/>
        <v>695.05208333333439</v>
      </c>
      <c r="T20" s="68">
        <f t="shared" si="3"/>
        <v>11111.718750000016</v>
      </c>
      <c r="U20" s="7">
        <f t="shared" si="4"/>
        <v>1</v>
      </c>
      <c r="V20" s="56">
        <f>IF(U20="",0,SUM(G$13:G$63,N$13:N$63,U$13:U20))</f>
        <v>80</v>
      </c>
    </row>
    <row r="21" spans="1:22" ht="11.45" customHeight="1" x14ac:dyDescent="0.2">
      <c r="A21" s="72">
        <f t="shared" si="5"/>
        <v>9</v>
      </c>
      <c r="B21" s="68">
        <f t="shared" si="6"/>
        <v>1000000</v>
      </c>
      <c r="C21" s="68">
        <f t="shared" si="7"/>
        <v>0</v>
      </c>
      <c r="D21" s="68">
        <f t="shared" si="8"/>
        <v>0</v>
      </c>
      <c r="E21" s="68">
        <f t="shared" si="9"/>
        <v>3925</v>
      </c>
      <c r="F21" s="68">
        <f t="shared" si="0"/>
        <v>3925</v>
      </c>
      <c r="G21" s="56" t="str">
        <f t="shared" si="10"/>
        <v/>
      </c>
      <c r="H21" s="56">
        <f>IF(G21="",0,SUM(G$13:G21))</f>
        <v>0</v>
      </c>
      <c r="I21" s="56">
        <f t="shared" si="11"/>
        <v>57</v>
      </c>
      <c r="J21" s="68">
        <f t="shared" si="12"/>
        <v>656250.00000000116</v>
      </c>
      <c r="K21" s="68">
        <f t="shared" si="13"/>
        <v>10416.666666666686</v>
      </c>
      <c r="L21" s="73">
        <f t="shared" si="14"/>
        <v>2616.666666666672</v>
      </c>
      <c r="M21" s="68">
        <f t="shared" si="1"/>
        <v>13033.333333333358</v>
      </c>
      <c r="N21" s="56">
        <f t="shared" si="2"/>
        <v>1</v>
      </c>
      <c r="O21" s="56">
        <f>IF(N21="",0,SUM(G$13:G$63,N$13:N21))</f>
        <v>33</v>
      </c>
      <c r="P21" s="56">
        <f t="shared" si="15"/>
        <v>105</v>
      </c>
      <c r="Q21" s="68">
        <f t="shared" si="16"/>
        <v>156250.00000000023</v>
      </c>
      <c r="R21" s="68">
        <f t="shared" si="17"/>
        <v>10416.666666666682</v>
      </c>
      <c r="S21" s="73">
        <f t="shared" si="18"/>
        <v>654.16666666666777</v>
      </c>
      <c r="T21" s="68">
        <f t="shared" si="3"/>
        <v>11070.83333333335</v>
      </c>
      <c r="U21" s="7">
        <f t="shared" si="4"/>
        <v>1</v>
      </c>
      <c r="V21" s="56">
        <f>IF(U21="",0,SUM(G$13:G$63,N$13:N$63,U$13:U21))</f>
        <v>81</v>
      </c>
    </row>
    <row r="22" spans="1:22" ht="11.45" customHeight="1" x14ac:dyDescent="0.2">
      <c r="A22" s="72">
        <f t="shared" si="5"/>
        <v>10</v>
      </c>
      <c r="B22" s="68">
        <f t="shared" si="6"/>
        <v>1000000</v>
      </c>
      <c r="C22" s="68">
        <f t="shared" si="7"/>
        <v>0</v>
      </c>
      <c r="D22" s="68">
        <f t="shared" si="8"/>
        <v>0</v>
      </c>
      <c r="E22" s="68">
        <f t="shared" si="9"/>
        <v>3925</v>
      </c>
      <c r="F22" s="68">
        <f t="shared" si="0"/>
        <v>3925</v>
      </c>
      <c r="G22" s="56" t="str">
        <f t="shared" si="10"/>
        <v/>
      </c>
      <c r="H22" s="56">
        <f>IF(G22="",0,SUM(G$13:G22))</f>
        <v>0</v>
      </c>
      <c r="I22" s="56">
        <f t="shared" si="11"/>
        <v>58</v>
      </c>
      <c r="J22" s="68">
        <f t="shared" si="12"/>
        <v>645833.33333333454</v>
      </c>
      <c r="K22" s="68">
        <f t="shared" si="13"/>
        <v>10416.666666666684</v>
      </c>
      <c r="L22" s="73">
        <f t="shared" si="14"/>
        <v>2575.781250000005</v>
      </c>
      <c r="M22" s="68">
        <f t="shared" si="1"/>
        <v>12992.44791666669</v>
      </c>
      <c r="N22" s="56">
        <f t="shared" si="2"/>
        <v>1</v>
      </c>
      <c r="O22" s="56">
        <f>IF(N22="",0,SUM(G$13:G$63,N$13:N22))</f>
        <v>34</v>
      </c>
      <c r="P22" s="56">
        <f t="shared" si="15"/>
        <v>106</v>
      </c>
      <c r="Q22" s="68">
        <f t="shared" si="16"/>
        <v>145833.33333333355</v>
      </c>
      <c r="R22" s="68">
        <f t="shared" si="17"/>
        <v>10416.666666666682</v>
      </c>
      <c r="S22" s="73">
        <f t="shared" si="18"/>
        <v>613.28125000000102</v>
      </c>
      <c r="T22" s="68">
        <f t="shared" si="3"/>
        <v>11029.947916666684</v>
      </c>
      <c r="U22" s="7">
        <f t="shared" si="4"/>
        <v>1</v>
      </c>
      <c r="V22" s="56">
        <f>IF(U22="",0,SUM(G$13:G$63,N$13:N$63,U$13:U22))</f>
        <v>82</v>
      </c>
    </row>
    <row r="23" spans="1:22" ht="11.45" customHeight="1" x14ac:dyDescent="0.2">
      <c r="A23" s="72">
        <f t="shared" si="5"/>
        <v>11</v>
      </c>
      <c r="B23" s="68">
        <f t="shared" si="6"/>
        <v>1000000</v>
      </c>
      <c r="C23" s="68">
        <f t="shared" si="7"/>
        <v>0</v>
      </c>
      <c r="D23" s="68">
        <f t="shared" si="8"/>
        <v>0</v>
      </c>
      <c r="E23" s="68">
        <f t="shared" si="9"/>
        <v>3925</v>
      </c>
      <c r="F23" s="68">
        <f t="shared" si="0"/>
        <v>3925</v>
      </c>
      <c r="G23" s="56" t="str">
        <f t="shared" si="10"/>
        <v/>
      </c>
      <c r="H23" s="56">
        <f>IF(G23="",0,SUM(G$13:G23))</f>
        <v>0</v>
      </c>
      <c r="I23" s="56">
        <f t="shared" si="11"/>
        <v>59</v>
      </c>
      <c r="J23" s="68">
        <f t="shared" si="12"/>
        <v>635416.66666666791</v>
      </c>
      <c r="K23" s="68">
        <f t="shared" si="13"/>
        <v>10416.666666666686</v>
      </c>
      <c r="L23" s="73">
        <f t="shared" si="14"/>
        <v>2534.895833333338</v>
      </c>
      <c r="M23" s="68">
        <f t="shared" si="1"/>
        <v>12951.562500000024</v>
      </c>
      <c r="N23" s="56">
        <f t="shared" si="2"/>
        <v>1</v>
      </c>
      <c r="O23" s="56">
        <f>IF(N23="",0,SUM(G$13:G$63,N$13:N23))</f>
        <v>35</v>
      </c>
      <c r="P23" s="56">
        <f t="shared" si="15"/>
        <v>107</v>
      </c>
      <c r="Q23" s="68">
        <f t="shared" si="16"/>
        <v>135416.66666666686</v>
      </c>
      <c r="R23" s="68">
        <f t="shared" si="17"/>
        <v>10416.666666666682</v>
      </c>
      <c r="S23" s="73">
        <f t="shared" si="18"/>
        <v>572.39583333333428</v>
      </c>
      <c r="T23" s="68">
        <f t="shared" si="3"/>
        <v>10989.062500000016</v>
      </c>
      <c r="U23" s="7">
        <f t="shared" si="4"/>
        <v>1</v>
      </c>
      <c r="V23" s="56">
        <f>IF(U23="",0,SUM(G$13:G$63,N$13:N$63,U$13:U23))</f>
        <v>83</v>
      </c>
    </row>
    <row r="24" spans="1:22" ht="11.45" customHeight="1" x14ac:dyDescent="0.2">
      <c r="A24" s="74">
        <f t="shared" si="5"/>
        <v>12</v>
      </c>
      <c r="B24" s="75">
        <f t="shared" si="6"/>
        <v>1000000</v>
      </c>
      <c r="C24" s="75">
        <f t="shared" si="7"/>
        <v>0</v>
      </c>
      <c r="D24" s="75">
        <f t="shared" si="8"/>
        <v>0</v>
      </c>
      <c r="E24" s="75">
        <f t="shared" si="9"/>
        <v>3925</v>
      </c>
      <c r="F24" s="68">
        <f t="shared" si="0"/>
        <v>3925</v>
      </c>
      <c r="G24" s="63" t="str">
        <f t="shared" si="10"/>
        <v/>
      </c>
      <c r="H24" s="56">
        <f>IF(G24="",0,SUM(G$13:G24))</f>
        <v>0</v>
      </c>
      <c r="I24" s="63">
        <f t="shared" si="11"/>
        <v>60</v>
      </c>
      <c r="J24" s="75">
        <f t="shared" si="12"/>
        <v>625000.00000000116</v>
      </c>
      <c r="K24" s="75">
        <f t="shared" si="13"/>
        <v>10416.666666666688</v>
      </c>
      <c r="L24" s="76">
        <f t="shared" si="14"/>
        <v>2494.010416666672</v>
      </c>
      <c r="M24" s="68">
        <f t="shared" si="1"/>
        <v>12910.677083333359</v>
      </c>
      <c r="N24" s="63">
        <f t="shared" si="2"/>
        <v>1</v>
      </c>
      <c r="O24" s="56">
        <f>IF(N24="",0,SUM(G$13:G$63,N$13:N24))</f>
        <v>36</v>
      </c>
      <c r="P24" s="63">
        <f t="shared" si="15"/>
        <v>108</v>
      </c>
      <c r="Q24" s="75">
        <f t="shared" si="16"/>
        <v>125000.00000000017</v>
      </c>
      <c r="R24" s="75">
        <f t="shared" si="17"/>
        <v>10416.666666666682</v>
      </c>
      <c r="S24" s="76">
        <f t="shared" si="18"/>
        <v>531.51041666666742</v>
      </c>
      <c r="T24" s="68">
        <f t="shared" si="3"/>
        <v>10948.17708333335</v>
      </c>
      <c r="U24" s="7">
        <f t="shared" si="4"/>
        <v>1</v>
      </c>
      <c r="V24" s="63">
        <f>IF(U24="",0,SUM(G$13:G$63,N$13:N$63,U$13:U24))</f>
        <v>84</v>
      </c>
    </row>
    <row r="25" spans="1:22" s="88" customFormat="1" ht="12" customHeight="1" x14ac:dyDescent="0.2">
      <c r="A25" s="77" t="s">
        <v>22</v>
      </c>
      <c r="B25" s="78"/>
      <c r="C25" s="79">
        <f>SUM(C13:C24)</f>
        <v>0</v>
      </c>
      <c r="D25" s="78">
        <f>SUM(D13:D24)</f>
        <v>0</v>
      </c>
      <c r="E25" s="79">
        <f>SUM(E13:E24)</f>
        <v>47100</v>
      </c>
      <c r="F25" s="80">
        <f t="shared" si="0"/>
        <v>47100</v>
      </c>
      <c r="G25" s="81"/>
      <c r="H25" s="82"/>
      <c r="I25" s="83" t="s">
        <v>23</v>
      </c>
      <c r="J25" s="84"/>
      <c r="K25" s="79">
        <f>SUM(K13:K24)</f>
        <v>125000.0000000002</v>
      </c>
      <c r="L25" s="79">
        <f>SUM(L13:L24)</f>
        <v>32626.562500000055</v>
      </c>
      <c r="M25" s="80">
        <f t="shared" si="1"/>
        <v>157626.56250000026</v>
      </c>
      <c r="N25" s="81"/>
      <c r="O25" s="81"/>
      <c r="P25" s="77" t="s">
        <v>24</v>
      </c>
      <c r="Q25" s="85"/>
      <c r="R25" s="79">
        <f>SUM(R13:R24)</f>
        <v>125000.00000000022</v>
      </c>
      <c r="S25" s="78">
        <f>SUM(S13:S24)</f>
        <v>9076.5625000000164</v>
      </c>
      <c r="T25" s="80">
        <f t="shared" si="3"/>
        <v>134076.56250000023</v>
      </c>
      <c r="U25" s="86"/>
      <c r="V25" s="87"/>
    </row>
    <row r="26" spans="1:22" ht="11.45" customHeight="1" x14ac:dyDescent="0.2">
      <c r="A26" s="89">
        <f>1+A24</f>
        <v>13</v>
      </c>
      <c r="B26" s="65">
        <f>(B24-D26+C24)*(1+(S$8/12))</f>
        <v>1000000</v>
      </c>
      <c r="C26" s="65">
        <f>IF(H26=0,B24*P$8/12*P$9,0)</f>
        <v>0</v>
      </c>
      <c r="D26" s="65">
        <f>IF(OR(A26&lt;=E$7,A26&gt;E$6),0,B24/(E$8-H24))</f>
        <v>0</v>
      </c>
      <c r="E26" s="65">
        <f>B24*P$8/12-C26</f>
        <v>3925</v>
      </c>
      <c r="F26" s="69">
        <f t="shared" si="0"/>
        <v>3925</v>
      </c>
      <c r="G26" s="54" t="str">
        <f t="shared" ref="G26:G37" si="19">IF(OR(A26&lt;=$E$7,A26&gt;$E$6),"",1)</f>
        <v/>
      </c>
      <c r="H26" s="54">
        <f>IF(G26="",0,SUM(G$13:G26))</f>
        <v>0</v>
      </c>
      <c r="I26" s="54">
        <f>1+I24</f>
        <v>61</v>
      </c>
      <c r="J26" s="65">
        <f>(J24-K26)*(1+($S$8/12))</f>
        <v>614583.33333333442</v>
      </c>
      <c r="K26" s="65">
        <f>IF(OR(I26&lt;=$E$7,I26&gt;$E$6),0,J24/($E$8-O24))</f>
        <v>10416.666666666686</v>
      </c>
      <c r="L26" s="65">
        <f>J24*$P$8/12</f>
        <v>2453.125000000005</v>
      </c>
      <c r="M26" s="69">
        <f t="shared" si="1"/>
        <v>12869.791666666692</v>
      </c>
      <c r="N26" s="54">
        <f t="shared" ref="N26:N37" si="20">IF(OR(I26&lt;=$E$7,I26&gt;$E$6),"",1)</f>
        <v>1</v>
      </c>
      <c r="O26" s="56">
        <f>IF(N26="",0,SUM(G$13:G$63,N$13:N26))</f>
        <v>37</v>
      </c>
      <c r="P26" s="54">
        <f>1+P24</f>
        <v>109</v>
      </c>
      <c r="Q26" s="65">
        <f>(Q24-R26)*(1+($S$8/12))</f>
        <v>114583.33333333349</v>
      </c>
      <c r="R26" s="65">
        <f>IF(OR(P26&lt;=$E$7,P26&gt;$E$6),0,Q24/($E$8-V24))</f>
        <v>10416.666666666681</v>
      </c>
      <c r="S26" s="65">
        <f>Q24*$P$8/12</f>
        <v>490.62500000000068</v>
      </c>
      <c r="T26" s="69">
        <f t="shared" si="3"/>
        <v>10907.291666666681</v>
      </c>
      <c r="U26" s="51">
        <f t="shared" ref="U26:U37" si="21">IF(OR(P26&lt;=$E$7,P26&gt;$E$6),"",1)</f>
        <v>1</v>
      </c>
      <c r="V26" s="54">
        <f>IF(U26="",0,SUM(G$13:G$63,N$13:N$63,U$13:U26))</f>
        <v>85</v>
      </c>
    </row>
    <row r="27" spans="1:22" ht="11.45" customHeight="1" x14ac:dyDescent="0.2">
      <c r="A27" s="72">
        <f t="shared" ref="A27:A37" si="22">1+A26</f>
        <v>14</v>
      </c>
      <c r="B27" s="68">
        <f t="shared" ref="B27:B37" si="23">(B26-D27+C26)*(1+(S$8/12))</f>
        <v>1000000</v>
      </c>
      <c r="C27" s="68">
        <f t="shared" ref="C27:C37" si="24">IF(H27=0,B26*P$8/12*P$9,0)</f>
        <v>0</v>
      </c>
      <c r="D27" s="68">
        <f t="shared" ref="D27:D37" si="25">IF(OR(A27&lt;=E$7,A27&gt;E$6),0,B26/(E$8-H26))</f>
        <v>0</v>
      </c>
      <c r="E27" s="68">
        <f t="shared" ref="E27:E37" si="26">B26*P$8/12-C27</f>
        <v>3925</v>
      </c>
      <c r="F27" s="68">
        <f t="shared" si="0"/>
        <v>3925</v>
      </c>
      <c r="G27" s="56" t="str">
        <f t="shared" si="19"/>
        <v/>
      </c>
      <c r="H27" s="56">
        <f>IF(G27="",0,SUM(G$13:G27))</f>
        <v>0</v>
      </c>
      <c r="I27" s="56">
        <f t="shared" ref="I27:I37" si="27">1+I26</f>
        <v>62</v>
      </c>
      <c r="J27" s="68">
        <f t="shared" ref="J27:J37" si="28">(J26-K27)*(1+($S$8/12))</f>
        <v>604166.66666666779</v>
      </c>
      <c r="K27" s="68">
        <f t="shared" ref="K27:K37" si="29">IF(OR(I27&lt;=$E$7,I27&gt;$E$6),0,J26/($E$8-O26))</f>
        <v>10416.666666666684</v>
      </c>
      <c r="L27" s="73">
        <f t="shared" ref="L27:L37" si="30">J26*$P$8/12</f>
        <v>2412.239583333338</v>
      </c>
      <c r="M27" s="68">
        <f t="shared" si="1"/>
        <v>12828.906250000022</v>
      </c>
      <c r="N27" s="56">
        <f t="shared" si="20"/>
        <v>1</v>
      </c>
      <c r="O27" s="56">
        <f>IF(N27="",0,SUM(G$13:G$63,N$13:N27))</f>
        <v>38</v>
      </c>
      <c r="P27" s="56">
        <f t="shared" ref="P27:P37" si="31">1+P26</f>
        <v>110</v>
      </c>
      <c r="Q27" s="68">
        <f t="shared" ref="Q27:Q37" si="32">(Q26-R27)*(1+($S$8/12))</f>
        <v>104166.6666666668</v>
      </c>
      <c r="R27" s="68">
        <f t="shared" ref="R27:R37" si="33">IF(OR(P27&lt;=$E$7,P27&gt;$E$6),0,Q26/($E$8-V26))</f>
        <v>10416.666666666681</v>
      </c>
      <c r="S27" s="73">
        <f t="shared" ref="S27:S37" si="34">Q26*$P$8/12</f>
        <v>449.73958333333394</v>
      </c>
      <c r="T27" s="68">
        <f t="shared" si="3"/>
        <v>10866.406250000015</v>
      </c>
      <c r="U27" s="7">
        <f t="shared" si="21"/>
        <v>1</v>
      </c>
      <c r="V27" s="56">
        <f>IF(U27="",0,SUM(G$13:G$63,N$13:N$63,U$13:U27))</f>
        <v>86</v>
      </c>
    </row>
    <row r="28" spans="1:22" ht="11.45" customHeight="1" x14ac:dyDescent="0.2">
      <c r="A28" s="72">
        <f t="shared" si="22"/>
        <v>15</v>
      </c>
      <c r="B28" s="68">
        <f t="shared" si="23"/>
        <v>1000000</v>
      </c>
      <c r="C28" s="68">
        <f t="shared" si="24"/>
        <v>0</v>
      </c>
      <c r="D28" s="68">
        <f t="shared" si="25"/>
        <v>0</v>
      </c>
      <c r="E28" s="68">
        <f t="shared" si="26"/>
        <v>3925</v>
      </c>
      <c r="F28" s="68">
        <f t="shared" si="0"/>
        <v>3925</v>
      </c>
      <c r="G28" s="56" t="str">
        <f t="shared" si="19"/>
        <v/>
      </c>
      <c r="H28" s="56">
        <f>IF(G28="",0,SUM(G$13:G28))</f>
        <v>0</v>
      </c>
      <c r="I28" s="56">
        <f t="shared" si="27"/>
        <v>63</v>
      </c>
      <c r="J28" s="68">
        <f t="shared" si="28"/>
        <v>593750.00000000116</v>
      </c>
      <c r="K28" s="68">
        <f t="shared" si="29"/>
        <v>10416.666666666686</v>
      </c>
      <c r="L28" s="73">
        <f t="shared" si="30"/>
        <v>2371.3541666666711</v>
      </c>
      <c r="M28" s="68">
        <f t="shared" si="1"/>
        <v>12788.020833333358</v>
      </c>
      <c r="N28" s="56">
        <f t="shared" si="20"/>
        <v>1</v>
      </c>
      <c r="O28" s="56">
        <f>IF(N28="",0,SUM(G$13:G$63,N$13:N28))</f>
        <v>39</v>
      </c>
      <c r="P28" s="56">
        <f t="shared" si="31"/>
        <v>111</v>
      </c>
      <c r="Q28" s="68">
        <f t="shared" si="32"/>
        <v>93750.000000000116</v>
      </c>
      <c r="R28" s="68">
        <f t="shared" si="33"/>
        <v>10416.666666666681</v>
      </c>
      <c r="S28" s="73">
        <f t="shared" si="34"/>
        <v>408.8541666666672</v>
      </c>
      <c r="T28" s="68">
        <f t="shared" si="3"/>
        <v>10825.520833333348</v>
      </c>
      <c r="U28" s="7">
        <f t="shared" si="21"/>
        <v>1</v>
      </c>
      <c r="V28" s="56">
        <f>IF(U28="",0,SUM(G$13:G$63,N$13:N$63,U$13:U28))</f>
        <v>87</v>
      </c>
    </row>
    <row r="29" spans="1:22" ht="11.45" customHeight="1" x14ac:dyDescent="0.2">
      <c r="A29" s="72">
        <f t="shared" si="22"/>
        <v>16</v>
      </c>
      <c r="B29" s="68">
        <f t="shared" si="23"/>
        <v>1000000</v>
      </c>
      <c r="C29" s="68">
        <f t="shared" si="24"/>
        <v>0</v>
      </c>
      <c r="D29" s="68">
        <f t="shared" si="25"/>
        <v>0</v>
      </c>
      <c r="E29" s="68">
        <f t="shared" si="26"/>
        <v>3925</v>
      </c>
      <c r="F29" s="68">
        <f t="shared" si="0"/>
        <v>3925</v>
      </c>
      <c r="G29" s="56" t="str">
        <f t="shared" si="19"/>
        <v/>
      </c>
      <c r="H29" s="56">
        <f>IF(G29="",0,SUM(G$13:G29))</f>
        <v>0</v>
      </c>
      <c r="I29" s="56">
        <f t="shared" si="27"/>
        <v>64</v>
      </c>
      <c r="J29" s="68">
        <f t="shared" si="28"/>
        <v>583333.33333333442</v>
      </c>
      <c r="K29" s="68">
        <f t="shared" si="29"/>
        <v>10416.666666666688</v>
      </c>
      <c r="L29" s="73">
        <f t="shared" si="30"/>
        <v>2330.468750000005</v>
      </c>
      <c r="M29" s="68">
        <f t="shared" si="1"/>
        <v>12747.135416666693</v>
      </c>
      <c r="N29" s="56">
        <f t="shared" si="20"/>
        <v>1</v>
      </c>
      <c r="O29" s="56">
        <f>IF(N29="",0,SUM(G$13:G$63,N$13:N29))</f>
        <v>40</v>
      </c>
      <c r="P29" s="56">
        <f t="shared" si="31"/>
        <v>112</v>
      </c>
      <c r="Q29" s="68">
        <f t="shared" si="32"/>
        <v>83333.33333333343</v>
      </c>
      <c r="R29" s="68">
        <f t="shared" si="33"/>
        <v>10416.666666666679</v>
      </c>
      <c r="S29" s="73">
        <f t="shared" si="34"/>
        <v>367.96875000000045</v>
      </c>
      <c r="T29" s="68">
        <f t="shared" si="3"/>
        <v>10784.635416666679</v>
      </c>
      <c r="U29" s="7">
        <f t="shared" si="21"/>
        <v>1</v>
      </c>
      <c r="V29" s="56">
        <f>IF(U29="",0,SUM(G$13:G$63,N$13:N$63,U$13:U29))</f>
        <v>88</v>
      </c>
    </row>
    <row r="30" spans="1:22" ht="11.45" customHeight="1" x14ac:dyDescent="0.2">
      <c r="A30" s="72">
        <f t="shared" si="22"/>
        <v>17</v>
      </c>
      <c r="B30" s="68">
        <f t="shared" si="23"/>
        <v>1000000</v>
      </c>
      <c r="C30" s="68">
        <f t="shared" si="24"/>
        <v>0</v>
      </c>
      <c r="D30" s="68">
        <f t="shared" si="25"/>
        <v>0</v>
      </c>
      <c r="E30" s="68">
        <f t="shared" si="26"/>
        <v>3925</v>
      </c>
      <c r="F30" s="68">
        <f t="shared" si="0"/>
        <v>3925</v>
      </c>
      <c r="G30" s="56" t="str">
        <f t="shared" si="19"/>
        <v/>
      </c>
      <c r="H30" s="56">
        <f>IF(G30="",0,SUM(G$13:G30))</f>
        <v>0</v>
      </c>
      <c r="I30" s="56">
        <f t="shared" si="27"/>
        <v>65</v>
      </c>
      <c r="J30" s="68">
        <f t="shared" si="28"/>
        <v>572916.66666666768</v>
      </c>
      <c r="K30" s="68">
        <f t="shared" si="29"/>
        <v>10416.666666666686</v>
      </c>
      <c r="L30" s="73">
        <f t="shared" si="30"/>
        <v>2289.583333333338</v>
      </c>
      <c r="M30" s="68">
        <f t="shared" si="1"/>
        <v>12706.250000000024</v>
      </c>
      <c r="N30" s="56">
        <f t="shared" si="20"/>
        <v>1</v>
      </c>
      <c r="O30" s="56">
        <f>IF(N30="",0,SUM(G$13:G$63,N$13:N30))</f>
        <v>41</v>
      </c>
      <c r="P30" s="56">
        <f t="shared" si="31"/>
        <v>113</v>
      </c>
      <c r="Q30" s="68">
        <f t="shared" si="32"/>
        <v>72916.666666666744</v>
      </c>
      <c r="R30" s="68">
        <f t="shared" si="33"/>
        <v>10416.666666666679</v>
      </c>
      <c r="S30" s="73">
        <f t="shared" si="34"/>
        <v>327.08333333333377</v>
      </c>
      <c r="T30" s="68">
        <f t="shared" si="3"/>
        <v>10743.750000000013</v>
      </c>
      <c r="U30" s="7">
        <f t="shared" si="21"/>
        <v>1</v>
      </c>
      <c r="V30" s="56">
        <f>IF(U30="",0,SUM(G$13:G$63,N$13:N$63,U$13:U30))</f>
        <v>89</v>
      </c>
    </row>
    <row r="31" spans="1:22" ht="11.45" customHeight="1" x14ac:dyDescent="0.2">
      <c r="A31" s="72">
        <f t="shared" si="22"/>
        <v>18</v>
      </c>
      <c r="B31" s="68">
        <f t="shared" si="23"/>
        <v>1000000</v>
      </c>
      <c r="C31" s="68">
        <f t="shared" si="24"/>
        <v>0</v>
      </c>
      <c r="D31" s="68">
        <f t="shared" si="25"/>
        <v>0</v>
      </c>
      <c r="E31" s="68">
        <f t="shared" si="26"/>
        <v>3925</v>
      </c>
      <c r="F31" s="68">
        <f t="shared" si="0"/>
        <v>3925</v>
      </c>
      <c r="G31" s="56" t="str">
        <f t="shared" si="19"/>
        <v/>
      </c>
      <c r="H31" s="56">
        <f>IF(G31="",0,SUM(G$13:G31))</f>
        <v>0</v>
      </c>
      <c r="I31" s="56">
        <f t="shared" si="27"/>
        <v>66</v>
      </c>
      <c r="J31" s="68">
        <f t="shared" si="28"/>
        <v>562500.00000000105</v>
      </c>
      <c r="K31" s="68">
        <f t="shared" si="29"/>
        <v>10416.666666666684</v>
      </c>
      <c r="L31" s="73">
        <f t="shared" si="30"/>
        <v>2248.6979166666711</v>
      </c>
      <c r="M31" s="68">
        <f t="shared" si="1"/>
        <v>12665.364583333356</v>
      </c>
      <c r="N31" s="56">
        <f t="shared" si="20"/>
        <v>1</v>
      </c>
      <c r="O31" s="56">
        <f>IF(N31="",0,SUM(G$13:G$63,N$13:N31))</f>
        <v>42</v>
      </c>
      <c r="P31" s="56">
        <f t="shared" si="31"/>
        <v>114</v>
      </c>
      <c r="Q31" s="68">
        <f t="shared" si="32"/>
        <v>62500.000000000065</v>
      </c>
      <c r="R31" s="68">
        <f t="shared" si="33"/>
        <v>10416.666666666677</v>
      </c>
      <c r="S31" s="73">
        <f t="shared" si="34"/>
        <v>286.19791666666703</v>
      </c>
      <c r="T31" s="68">
        <f t="shared" si="3"/>
        <v>10702.864583333345</v>
      </c>
      <c r="U31" s="7">
        <f t="shared" si="21"/>
        <v>1</v>
      </c>
      <c r="V31" s="56">
        <f>IF(U31="",0,SUM(G$13:G$63,N$13:N$63,U$13:U31))</f>
        <v>90</v>
      </c>
    </row>
    <row r="32" spans="1:22" ht="11.45" customHeight="1" x14ac:dyDescent="0.2">
      <c r="A32" s="72">
        <f t="shared" si="22"/>
        <v>19</v>
      </c>
      <c r="B32" s="68">
        <f t="shared" si="23"/>
        <v>1000000</v>
      </c>
      <c r="C32" s="68">
        <f t="shared" si="24"/>
        <v>0</v>
      </c>
      <c r="D32" s="68">
        <f t="shared" si="25"/>
        <v>0</v>
      </c>
      <c r="E32" s="68">
        <f t="shared" si="26"/>
        <v>3925</v>
      </c>
      <c r="F32" s="68">
        <f t="shared" si="0"/>
        <v>3925</v>
      </c>
      <c r="G32" s="56" t="str">
        <f t="shared" si="19"/>
        <v/>
      </c>
      <c r="H32" s="56">
        <f>IF(G32="",0,SUM(G$13:G32))</f>
        <v>0</v>
      </c>
      <c r="I32" s="56">
        <f t="shared" si="27"/>
        <v>67</v>
      </c>
      <c r="J32" s="68">
        <f t="shared" si="28"/>
        <v>552083.33333333442</v>
      </c>
      <c r="K32" s="68">
        <f t="shared" si="29"/>
        <v>10416.666666666686</v>
      </c>
      <c r="L32" s="73">
        <f t="shared" si="30"/>
        <v>2207.8125000000041</v>
      </c>
      <c r="M32" s="68">
        <f t="shared" si="1"/>
        <v>12624.47916666669</v>
      </c>
      <c r="N32" s="56">
        <f t="shared" si="20"/>
        <v>1</v>
      </c>
      <c r="O32" s="56">
        <f>IF(N32="",0,SUM(G$13:G$63,N$13:N32))</f>
        <v>43</v>
      </c>
      <c r="P32" s="56">
        <f t="shared" si="31"/>
        <v>115</v>
      </c>
      <c r="Q32" s="68">
        <f t="shared" si="32"/>
        <v>52083.333333333387</v>
      </c>
      <c r="R32" s="68">
        <f t="shared" si="33"/>
        <v>10416.666666666677</v>
      </c>
      <c r="S32" s="73">
        <f t="shared" si="34"/>
        <v>245.31250000000026</v>
      </c>
      <c r="T32" s="68">
        <f t="shared" si="3"/>
        <v>10661.979166666677</v>
      </c>
      <c r="U32" s="7">
        <f t="shared" si="21"/>
        <v>1</v>
      </c>
      <c r="V32" s="56">
        <f>IF(U32="",0,SUM(G$13:G$63,N$13:N$63,U$13:U32))</f>
        <v>91</v>
      </c>
    </row>
    <row r="33" spans="1:22" ht="11.45" customHeight="1" x14ac:dyDescent="0.2">
      <c r="A33" s="72">
        <f t="shared" si="22"/>
        <v>20</v>
      </c>
      <c r="B33" s="68">
        <f t="shared" si="23"/>
        <v>1000000</v>
      </c>
      <c r="C33" s="68">
        <f t="shared" si="24"/>
        <v>0</v>
      </c>
      <c r="D33" s="68">
        <f t="shared" si="25"/>
        <v>0</v>
      </c>
      <c r="E33" s="68">
        <f t="shared" si="26"/>
        <v>3925</v>
      </c>
      <c r="F33" s="68">
        <f t="shared" si="0"/>
        <v>3925</v>
      </c>
      <c r="G33" s="56" t="str">
        <f t="shared" si="19"/>
        <v/>
      </c>
      <c r="H33" s="56">
        <f>IF(G33="",0,SUM(G$13:G33))</f>
        <v>0</v>
      </c>
      <c r="I33" s="56">
        <f t="shared" si="27"/>
        <v>68</v>
      </c>
      <c r="J33" s="68">
        <f t="shared" si="28"/>
        <v>541666.66666666768</v>
      </c>
      <c r="K33" s="68">
        <f t="shared" si="29"/>
        <v>10416.666666666688</v>
      </c>
      <c r="L33" s="73">
        <f t="shared" si="30"/>
        <v>2166.927083333338</v>
      </c>
      <c r="M33" s="68">
        <f t="shared" si="1"/>
        <v>12583.593750000025</v>
      </c>
      <c r="N33" s="56">
        <f t="shared" si="20"/>
        <v>1</v>
      </c>
      <c r="O33" s="56">
        <f>IF(N33="",0,SUM(G$13:G$63,N$13:N33))</f>
        <v>44</v>
      </c>
      <c r="P33" s="56">
        <f t="shared" si="31"/>
        <v>116</v>
      </c>
      <c r="Q33" s="68">
        <f t="shared" si="32"/>
        <v>41666.666666666708</v>
      </c>
      <c r="R33" s="68">
        <f t="shared" si="33"/>
        <v>10416.666666666677</v>
      </c>
      <c r="S33" s="73">
        <f t="shared" si="34"/>
        <v>204.42708333333357</v>
      </c>
      <c r="T33" s="68">
        <f t="shared" si="3"/>
        <v>10621.093750000011</v>
      </c>
      <c r="U33" s="7">
        <f t="shared" si="21"/>
        <v>1</v>
      </c>
      <c r="V33" s="56">
        <f>IF(U33="",0,SUM(G$13:G$63,N$13:N$63,U$13:U33))</f>
        <v>92</v>
      </c>
    </row>
    <row r="34" spans="1:22" ht="11.45" customHeight="1" x14ac:dyDescent="0.2">
      <c r="A34" s="72">
        <f t="shared" si="22"/>
        <v>21</v>
      </c>
      <c r="B34" s="68">
        <f t="shared" si="23"/>
        <v>1000000</v>
      </c>
      <c r="C34" s="68">
        <f t="shared" si="24"/>
        <v>0</v>
      </c>
      <c r="D34" s="68">
        <f t="shared" si="25"/>
        <v>0</v>
      </c>
      <c r="E34" s="68">
        <f t="shared" si="26"/>
        <v>3925</v>
      </c>
      <c r="F34" s="68">
        <f t="shared" si="0"/>
        <v>3925</v>
      </c>
      <c r="G34" s="56" t="str">
        <f t="shared" si="19"/>
        <v/>
      </c>
      <c r="H34" s="56">
        <f>IF(G34="",0,SUM(G$13:G34))</f>
        <v>0</v>
      </c>
      <c r="I34" s="56">
        <f t="shared" si="27"/>
        <v>69</v>
      </c>
      <c r="J34" s="68">
        <f t="shared" si="28"/>
        <v>531250.00000000093</v>
      </c>
      <c r="K34" s="68">
        <f t="shared" si="29"/>
        <v>10416.666666666686</v>
      </c>
      <c r="L34" s="73">
        <f t="shared" si="30"/>
        <v>2126.0416666666711</v>
      </c>
      <c r="M34" s="68">
        <f t="shared" si="1"/>
        <v>12542.708333333358</v>
      </c>
      <c r="N34" s="56">
        <f t="shared" si="20"/>
        <v>1</v>
      </c>
      <c r="O34" s="56">
        <f>IF(N34="",0,SUM(G$13:G$63,N$13:N34))</f>
        <v>45</v>
      </c>
      <c r="P34" s="56">
        <f t="shared" si="31"/>
        <v>117</v>
      </c>
      <c r="Q34" s="68">
        <f t="shared" si="32"/>
        <v>31250.000000000029</v>
      </c>
      <c r="R34" s="68">
        <f t="shared" si="33"/>
        <v>10416.666666666677</v>
      </c>
      <c r="S34" s="73">
        <f t="shared" si="34"/>
        <v>163.54166666666683</v>
      </c>
      <c r="T34" s="68">
        <f t="shared" si="3"/>
        <v>10580.208333333343</v>
      </c>
      <c r="U34" s="7">
        <f t="shared" si="21"/>
        <v>1</v>
      </c>
      <c r="V34" s="56">
        <f>IF(U34="",0,SUM(G$13:G$63,N$13:N$63,U$13:U34))</f>
        <v>93</v>
      </c>
    </row>
    <row r="35" spans="1:22" ht="11.45" customHeight="1" x14ac:dyDescent="0.2">
      <c r="A35" s="72">
        <f t="shared" si="22"/>
        <v>22</v>
      </c>
      <c r="B35" s="68">
        <f t="shared" si="23"/>
        <v>1000000</v>
      </c>
      <c r="C35" s="68">
        <f t="shared" si="24"/>
        <v>0</v>
      </c>
      <c r="D35" s="68">
        <f t="shared" si="25"/>
        <v>0</v>
      </c>
      <c r="E35" s="68">
        <f t="shared" si="26"/>
        <v>3925</v>
      </c>
      <c r="F35" s="68">
        <f t="shared" si="0"/>
        <v>3925</v>
      </c>
      <c r="G35" s="56" t="str">
        <f t="shared" si="19"/>
        <v/>
      </c>
      <c r="H35" s="56">
        <f>IF(G35="",0,SUM(G$13:G35))</f>
        <v>0</v>
      </c>
      <c r="I35" s="56">
        <f t="shared" si="27"/>
        <v>70</v>
      </c>
      <c r="J35" s="68">
        <f t="shared" si="28"/>
        <v>520833.33333333425</v>
      </c>
      <c r="K35" s="68">
        <f t="shared" si="29"/>
        <v>10416.666666666684</v>
      </c>
      <c r="L35" s="73">
        <f t="shared" si="30"/>
        <v>2085.1562500000036</v>
      </c>
      <c r="M35" s="68">
        <f t="shared" si="1"/>
        <v>12501.822916666688</v>
      </c>
      <c r="N35" s="56">
        <f t="shared" si="20"/>
        <v>1</v>
      </c>
      <c r="O35" s="56">
        <f>IF(N35="",0,SUM(G$13:G$63,N$13:N35))</f>
        <v>46</v>
      </c>
      <c r="P35" s="56">
        <f t="shared" si="31"/>
        <v>118</v>
      </c>
      <c r="Q35" s="68">
        <f t="shared" si="32"/>
        <v>20833.33333333335</v>
      </c>
      <c r="R35" s="68">
        <f t="shared" si="33"/>
        <v>10416.666666666677</v>
      </c>
      <c r="S35" s="73">
        <f t="shared" si="34"/>
        <v>122.65625000000011</v>
      </c>
      <c r="T35" s="68">
        <f t="shared" si="3"/>
        <v>10539.322916666677</v>
      </c>
      <c r="U35" s="7">
        <f t="shared" si="21"/>
        <v>1</v>
      </c>
      <c r="V35" s="56">
        <f>IF(U35="",0,SUM(G$13:G$63,N$13:N$63,U$13:U35))</f>
        <v>94</v>
      </c>
    </row>
    <row r="36" spans="1:22" ht="11.45" customHeight="1" x14ac:dyDescent="0.2">
      <c r="A36" s="72">
        <f t="shared" si="22"/>
        <v>23</v>
      </c>
      <c r="B36" s="68">
        <f t="shared" si="23"/>
        <v>1000000</v>
      </c>
      <c r="C36" s="68">
        <f t="shared" si="24"/>
        <v>0</v>
      </c>
      <c r="D36" s="68">
        <f t="shared" si="25"/>
        <v>0</v>
      </c>
      <c r="E36" s="68">
        <f t="shared" si="26"/>
        <v>3925</v>
      </c>
      <c r="F36" s="68">
        <f t="shared" si="0"/>
        <v>3925</v>
      </c>
      <c r="G36" s="56" t="str">
        <f t="shared" si="19"/>
        <v/>
      </c>
      <c r="H36" s="56">
        <f>IF(G36="",0,SUM(G$13:G36))</f>
        <v>0</v>
      </c>
      <c r="I36" s="56">
        <f t="shared" si="27"/>
        <v>71</v>
      </c>
      <c r="J36" s="68">
        <f t="shared" si="28"/>
        <v>510416.66666666756</v>
      </c>
      <c r="K36" s="68">
        <f t="shared" si="29"/>
        <v>10416.666666666684</v>
      </c>
      <c r="L36" s="73">
        <f t="shared" si="30"/>
        <v>2044.2708333333369</v>
      </c>
      <c r="M36" s="68">
        <f t="shared" si="1"/>
        <v>12460.937500000022</v>
      </c>
      <c r="N36" s="56">
        <f t="shared" si="20"/>
        <v>1</v>
      </c>
      <c r="O36" s="56">
        <f>IF(N36="",0,SUM(G$13:G$63,N$13:N36))</f>
        <v>47</v>
      </c>
      <c r="P36" s="56">
        <f t="shared" si="31"/>
        <v>119</v>
      </c>
      <c r="Q36" s="68">
        <f t="shared" si="32"/>
        <v>10416.666666666675</v>
      </c>
      <c r="R36" s="68">
        <f t="shared" si="33"/>
        <v>10416.666666666675</v>
      </c>
      <c r="S36" s="73">
        <f t="shared" si="34"/>
        <v>81.770833333333414</v>
      </c>
      <c r="T36" s="68">
        <f t="shared" si="3"/>
        <v>10498.437500000009</v>
      </c>
      <c r="U36" s="7">
        <f t="shared" si="21"/>
        <v>1</v>
      </c>
      <c r="V36" s="56">
        <f>IF(U36="",0,SUM(G$13:G$63,N$13:N$63,U$13:U36))</f>
        <v>95</v>
      </c>
    </row>
    <row r="37" spans="1:22" ht="11.45" customHeight="1" x14ac:dyDescent="0.2">
      <c r="A37" s="74">
        <f t="shared" si="22"/>
        <v>24</v>
      </c>
      <c r="B37" s="75">
        <f t="shared" si="23"/>
        <v>1000000</v>
      </c>
      <c r="C37" s="75">
        <f t="shared" si="24"/>
        <v>0</v>
      </c>
      <c r="D37" s="75">
        <f t="shared" si="25"/>
        <v>0</v>
      </c>
      <c r="E37" s="75">
        <f t="shared" si="26"/>
        <v>3925</v>
      </c>
      <c r="F37" s="68">
        <f t="shared" si="0"/>
        <v>3925</v>
      </c>
      <c r="G37" s="63" t="str">
        <f t="shared" si="19"/>
        <v/>
      </c>
      <c r="H37" s="63">
        <f>IF(G37="",0,SUM(G$13:G37))</f>
        <v>0</v>
      </c>
      <c r="I37" s="63">
        <f t="shared" si="27"/>
        <v>72</v>
      </c>
      <c r="J37" s="75">
        <f t="shared" si="28"/>
        <v>500000.00000000087</v>
      </c>
      <c r="K37" s="75">
        <f t="shared" si="29"/>
        <v>10416.666666666684</v>
      </c>
      <c r="L37" s="76">
        <f t="shared" si="30"/>
        <v>2003.3854166666704</v>
      </c>
      <c r="M37" s="68">
        <f t="shared" si="1"/>
        <v>12420.052083333354</v>
      </c>
      <c r="N37" s="63">
        <f t="shared" si="20"/>
        <v>1</v>
      </c>
      <c r="O37" s="56">
        <f>IF(N37="",0,SUM(G$13:G$63,N$13:N37))</f>
        <v>48</v>
      </c>
      <c r="P37" s="63">
        <f t="shared" si="31"/>
        <v>120</v>
      </c>
      <c r="Q37" s="75">
        <f t="shared" si="32"/>
        <v>0</v>
      </c>
      <c r="R37" s="75">
        <f t="shared" si="33"/>
        <v>10416.666666666675</v>
      </c>
      <c r="S37" s="76">
        <f t="shared" si="34"/>
        <v>40.885416666666707</v>
      </c>
      <c r="T37" s="68">
        <f t="shared" si="3"/>
        <v>10457.552083333341</v>
      </c>
      <c r="U37" s="7">
        <f t="shared" si="21"/>
        <v>1</v>
      </c>
      <c r="V37" s="56">
        <f>IF(U37="",0,SUM(G$13:G$63,N$13:N$63,U$13:U37))</f>
        <v>96</v>
      </c>
    </row>
    <row r="38" spans="1:22" s="88" customFormat="1" ht="11.25" x14ac:dyDescent="0.2">
      <c r="A38" s="77" t="s">
        <v>25</v>
      </c>
      <c r="B38" s="78"/>
      <c r="C38" s="79">
        <f>SUM(C26:C37)</f>
        <v>0</v>
      </c>
      <c r="D38" s="78">
        <f>SUM(D26:D37)</f>
        <v>0</v>
      </c>
      <c r="E38" s="79">
        <f>SUM(E26:E37)</f>
        <v>47100</v>
      </c>
      <c r="F38" s="80">
        <f t="shared" si="0"/>
        <v>47100</v>
      </c>
      <c r="G38" s="81"/>
      <c r="H38" s="81"/>
      <c r="I38" s="77" t="s">
        <v>26</v>
      </c>
      <c r="J38" s="79"/>
      <c r="K38" s="79">
        <f>SUM(K26:K37)</f>
        <v>125000.00000000023</v>
      </c>
      <c r="L38" s="79">
        <f>SUM(L26:L37)</f>
        <v>26739.062500000055</v>
      </c>
      <c r="M38" s="80">
        <f t="shared" si="1"/>
        <v>151739.06250000029</v>
      </c>
      <c r="N38" s="81"/>
      <c r="O38" s="81"/>
      <c r="P38" s="77" t="s">
        <v>27</v>
      </c>
      <c r="Q38" s="85"/>
      <c r="R38" s="79">
        <f>SUM(R26:R37)</f>
        <v>125000.00000000012</v>
      </c>
      <c r="S38" s="78">
        <f>SUM(S26:S37)</f>
        <v>3189.0625000000041</v>
      </c>
      <c r="T38" s="80">
        <f t="shared" si="3"/>
        <v>128189.06250000012</v>
      </c>
      <c r="U38" s="86"/>
      <c r="V38" s="87"/>
    </row>
    <row r="39" spans="1:22" ht="11.45" customHeight="1" x14ac:dyDescent="0.2">
      <c r="A39" s="89">
        <f>1+A37</f>
        <v>25</v>
      </c>
      <c r="B39" s="65">
        <f>(B37-D39+C37)*(1+($S$8/12))</f>
        <v>989583.33333333337</v>
      </c>
      <c r="C39" s="65">
        <f>IF(H39=0,B37*$P$8/12*$P$9,0)</f>
        <v>0</v>
      </c>
      <c r="D39" s="65">
        <f>IF(OR(A39&lt;=$E$7,A39&gt;$E$6),0,B37/($E$8-H37))</f>
        <v>10416.666666666666</v>
      </c>
      <c r="E39" s="65">
        <f>B37*$P$8/12-C39</f>
        <v>3925</v>
      </c>
      <c r="F39" s="69">
        <f t="shared" si="0"/>
        <v>14341.666666666666</v>
      </c>
      <c r="G39" s="54">
        <f t="shared" ref="G39:G50" si="35">IF(OR(A39&lt;=$E$7,A39&gt;$E$6),"",1)</f>
        <v>1</v>
      </c>
      <c r="H39" s="54">
        <f>IF(G39="",0,SUM(G$13:G39))</f>
        <v>1</v>
      </c>
      <c r="I39" s="54">
        <f>1+I37</f>
        <v>73</v>
      </c>
      <c r="J39" s="65">
        <f>(J37-K39)*(1+($S$8/12))</f>
        <v>489583.33333333419</v>
      </c>
      <c r="K39" s="65">
        <f>IF(OR(I39&lt;=$E$7,I39&gt;$E$6),0,J37/($E$8-O37))</f>
        <v>10416.666666666684</v>
      </c>
      <c r="L39" s="65">
        <f>J37*$P$8/12</f>
        <v>1962.5000000000036</v>
      </c>
      <c r="M39" s="69">
        <f t="shared" si="1"/>
        <v>12379.166666666688</v>
      </c>
      <c r="N39" s="54">
        <f t="shared" ref="N39:N50" si="36">IF(OR(I39&lt;=$E$7,I39&gt;$E$6),"",1)</f>
        <v>1</v>
      </c>
      <c r="O39" s="56">
        <f>IF(N39="",0,SUM(G$13:G$63,N$13:N39))</f>
        <v>49</v>
      </c>
      <c r="P39" s="54">
        <f>1+P37</f>
        <v>121</v>
      </c>
      <c r="Q39" s="65">
        <f>(Q37-R39)*(1+($S$8/12))</f>
        <v>0</v>
      </c>
      <c r="R39" s="65">
        <f>IF(OR(P39&lt;=$E$7,P39&gt;$E$6),0,Q37/($E$8-V37))</f>
        <v>0</v>
      </c>
      <c r="S39" s="65">
        <f>Q37*$P$8/12</f>
        <v>0</v>
      </c>
      <c r="T39" s="69">
        <f t="shared" si="3"/>
        <v>0</v>
      </c>
      <c r="U39" s="51" t="str">
        <f t="shared" ref="U39:U50" si="37">IF(OR(P39&lt;=$E$7,P39&gt;$E$6),"",1)</f>
        <v/>
      </c>
      <c r="V39" s="54">
        <f>IF(U39="",0,SUM(G$13:G$63,N$13:N$63,U$13:U39))</f>
        <v>0</v>
      </c>
    </row>
    <row r="40" spans="1:22" ht="11.45" customHeight="1" x14ac:dyDescent="0.2">
      <c r="A40" s="72">
        <f t="shared" ref="A40:A50" si="38">1+A39</f>
        <v>26</v>
      </c>
      <c r="B40" s="68">
        <f t="shared" ref="B40:B50" si="39">(B39-D40+C39)*(1+($S$8/12))</f>
        <v>979166.66666666674</v>
      </c>
      <c r="C40" s="68">
        <f t="shared" ref="C40:C50" si="40">IF(H40=0,B39*$P$8/12*P$9,0)</f>
        <v>0</v>
      </c>
      <c r="D40" s="68">
        <f t="shared" ref="D40:D50" si="41">IF(OR(A40&lt;=$E$7,A40&gt;$E$6),0,B39/($E$8-H39))</f>
        <v>10416.666666666668</v>
      </c>
      <c r="E40" s="68">
        <f t="shared" ref="E40:E50" si="42">B39*$P$8/12-C40</f>
        <v>3884.1145833333339</v>
      </c>
      <c r="F40" s="68">
        <f t="shared" si="0"/>
        <v>14300.781250000002</v>
      </c>
      <c r="G40" s="56">
        <f t="shared" si="35"/>
        <v>1</v>
      </c>
      <c r="H40" s="56">
        <f>IF(G40="",0,SUM(G$13:G40))</f>
        <v>2</v>
      </c>
      <c r="I40" s="56">
        <f t="shared" ref="I40:I50" si="43">1+I39</f>
        <v>74</v>
      </c>
      <c r="J40" s="68">
        <f t="shared" ref="J40:J50" si="44">(J39-K40)*(1+($S$8/12))</f>
        <v>479166.6666666675</v>
      </c>
      <c r="K40" s="68">
        <f t="shared" ref="K40:K50" si="45">IF(OR(I40&lt;=$E$7,I40&gt;$E$6),0,J39/($E$8-O39))</f>
        <v>10416.666666666684</v>
      </c>
      <c r="L40" s="73">
        <f t="shared" ref="L40:L50" si="46">J39*$P$8/12</f>
        <v>1921.6145833333367</v>
      </c>
      <c r="M40" s="68">
        <f t="shared" si="1"/>
        <v>12338.281250000022</v>
      </c>
      <c r="N40" s="56">
        <f t="shared" si="36"/>
        <v>1</v>
      </c>
      <c r="O40" s="56">
        <f>IF(N40="",0,SUM(G$13:G$63,N$13:N40))</f>
        <v>50</v>
      </c>
      <c r="P40" s="56">
        <f t="shared" ref="P40:P50" si="47">1+P39</f>
        <v>122</v>
      </c>
      <c r="Q40" s="68">
        <f t="shared" ref="Q40:Q50" si="48">(Q39-R40)*(1+($S$8/12))</f>
        <v>0</v>
      </c>
      <c r="R40" s="68">
        <f t="shared" ref="R40:R50" si="49">IF(OR(P40&lt;=$E$7,P40&gt;$E$6),0,Q39/($E$8-V39))</f>
        <v>0</v>
      </c>
      <c r="S40" s="73">
        <f t="shared" ref="S40:S50" si="50">Q39*$P$8/12</f>
        <v>0</v>
      </c>
      <c r="T40" s="68">
        <f t="shared" si="3"/>
        <v>0</v>
      </c>
      <c r="U40" s="7" t="str">
        <f t="shared" si="37"/>
        <v/>
      </c>
      <c r="V40" s="56">
        <f>IF(U40="",0,SUM(G$13:G$63,N$13:N$63,U$13:U40))</f>
        <v>0</v>
      </c>
    </row>
    <row r="41" spans="1:22" ht="11.45" customHeight="1" x14ac:dyDescent="0.2">
      <c r="A41" s="72">
        <f t="shared" si="38"/>
        <v>27</v>
      </c>
      <c r="B41" s="68">
        <f t="shared" si="39"/>
        <v>968750.00000000012</v>
      </c>
      <c r="C41" s="68">
        <f t="shared" si="40"/>
        <v>0</v>
      </c>
      <c r="D41" s="68">
        <f t="shared" si="41"/>
        <v>10416.666666666668</v>
      </c>
      <c r="E41" s="68">
        <f t="shared" si="42"/>
        <v>3843.2291666666674</v>
      </c>
      <c r="F41" s="68">
        <f t="shared" si="0"/>
        <v>14259.895833333336</v>
      </c>
      <c r="G41" s="56">
        <f t="shared" si="35"/>
        <v>1</v>
      </c>
      <c r="H41" s="56">
        <f>IF(G41="",0,SUM(G$13:G41))</f>
        <v>3</v>
      </c>
      <c r="I41" s="56">
        <f t="shared" si="43"/>
        <v>75</v>
      </c>
      <c r="J41" s="68">
        <f t="shared" si="44"/>
        <v>468750.00000000081</v>
      </c>
      <c r="K41" s="68">
        <f t="shared" si="45"/>
        <v>10416.666666666684</v>
      </c>
      <c r="L41" s="73">
        <f t="shared" si="46"/>
        <v>1880.7291666666699</v>
      </c>
      <c r="M41" s="68">
        <f t="shared" si="1"/>
        <v>12297.395833333354</v>
      </c>
      <c r="N41" s="56">
        <f t="shared" si="36"/>
        <v>1</v>
      </c>
      <c r="O41" s="56">
        <f>IF(N41="",0,SUM(G$13:G$63,N$13:N41))</f>
        <v>51</v>
      </c>
      <c r="P41" s="56">
        <f t="shared" si="47"/>
        <v>123</v>
      </c>
      <c r="Q41" s="68">
        <f t="shared" si="48"/>
        <v>0</v>
      </c>
      <c r="R41" s="68">
        <f t="shared" si="49"/>
        <v>0</v>
      </c>
      <c r="S41" s="73">
        <f t="shared" si="50"/>
        <v>0</v>
      </c>
      <c r="T41" s="68">
        <f t="shared" si="3"/>
        <v>0</v>
      </c>
      <c r="U41" s="7" t="str">
        <f t="shared" si="37"/>
        <v/>
      </c>
      <c r="V41" s="56">
        <f>IF(U41="",0,SUM(G$13:G$63,N$13:N$63,U$13:U41))</f>
        <v>0</v>
      </c>
    </row>
    <row r="42" spans="1:22" ht="11.45" customHeight="1" x14ac:dyDescent="0.2">
      <c r="A42" s="72">
        <f t="shared" si="38"/>
        <v>28</v>
      </c>
      <c r="B42" s="68">
        <f t="shared" si="39"/>
        <v>958333.33333333349</v>
      </c>
      <c r="C42" s="68">
        <f t="shared" si="40"/>
        <v>0</v>
      </c>
      <c r="D42" s="68">
        <f t="shared" si="41"/>
        <v>10416.666666666668</v>
      </c>
      <c r="E42" s="68">
        <f t="shared" si="42"/>
        <v>3802.3437500000005</v>
      </c>
      <c r="F42" s="68">
        <f t="shared" si="0"/>
        <v>14219.010416666668</v>
      </c>
      <c r="G42" s="56">
        <f t="shared" si="35"/>
        <v>1</v>
      </c>
      <c r="H42" s="56">
        <f>IF(G42="",0,SUM(G$13:G42))</f>
        <v>4</v>
      </c>
      <c r="I42" s="56">
        <f t="shared" si="43"/>
        <v>76</v>
      </c>
      <c r="J42" s="68">
        <f t="shared" si="44"/>
        <v>458333.33333333413</v>
      </c>
      <c r="K42" s="68">
        <f t="shared" si="45"/>
        <v>10416.666666666684</v>
      </c>
      <c r="L42" s="73">
        <f t="shared" si="46"/>
        <v>1839.8437500000034</v>
      </c>
      <c r="M42" s="68">
        <f t="shared" si="1"/>
        <v>12256.510416666688</v>
      </c>
      <c r="N42" s="56">
        <f t="shared" si="36"/>
        <v>1</v>
      </c>
      <c r="O42" s="56">
        <f>IF(N42="",0,SUM(G$13:G$63,N$13:N42))</f>
        <v>52</v>
      </c>
      <c r="P42" s="56">
        <f t="shared" si="47"/>
        <v>124</v>
      </c>
      <c r="Q42" s="68">
        <f t="shared" si="48"/>
        <v>0</v>
      </c>
      <c r="R42" s="68">
        <f t="shared" si="49"/>
        <v>0</v>
      </c>
      <c r="S42" s="73">
        <f t="shared" si="50"/>
        <v>0</v>
      </c>
      <c r="T42" s="68">
        <f t="shared" si="3"/>
        <v>0</v>
      </c>
      <c r="U42" s="7" t="str">
        <f t="shared" si="37"/>
        <v/>
      </c>
      <c r="V42" s="56">
        <f>IF(U42="",0,SUM(G$13:G$63,N$13:N$63,U$13:U42))</f>
        <v>0</v>
      </c>
    </row>
    <row r="43" spans="1:22" ht="11.45" customHeight="1" x14ac:dyDescent="0.2">
      <c r="A43" s="72">
        <f t="shared" si="38"/>
        <v>29</v>
      </c>
      <c r="B43" s="68">
        <f t="shared" si="39"/>
        <v>947916.66666666686</v>
      </c>
      <c r="C43" s="68">
        <f t="shared" si="40"/>
        <v>0</v>
      </c>
      <c r="D43" s="68">
        <f t="shared" si="41"/>
        <v>10416.666666666668</v>
      </c>
      <c r="E43" s="68">
        <f t="shared" si="42"/>
        <v>3761.4583333333339</v>
      </c>
      <c r="F43" s="68">
        <f t="shared" si="0"/>
        <v>14178.125000000002</v>
      </c>
      <c r="G43" s="56">
        <f t="shared" si="35"/>
        <v>1</v>
      </c>
      <c r="H43" s="56">
        <f>IF(G43="",0,SUM(G$13:G43))</f>
        <v>5</v>
      </c>
      <c r="I43" s="56">
        <f t="shared" si="43"/>
        <v>77</v>
      </c>
      <c r="J43" s="68">
        <f t="shared" si="44"/>
        <v>447916.66666666744</v>
      </c>
      <c r="K43" s="68">
        <f t="shared" si="45"/>
        <v>10416.666666666684</v>
      </c>
      <c r="L43" s="73">
        <f t="shared" si="46"/>
        <v>1798.9583333333367</v>
      </c>
      <c r="M43" s="68">
        <f t="shared" si="1"/>
        <v>12215.625000000022</v>
      </c>
      <c r="N43" s="56">
        <f t="shared" si="36"/>
        <v>1</v>
      </c>
      <c r="O43" s="56">
        <f>IF(N43="",0,SUM(G$13:G$63,N$13:N43))</f>
        <v>53</v>
      </c>
      <c r="P43" s="56">
        <f t="shared" si="47"/>
        <v>125</v>
      </c>
      <c r="Q43" s="68">
        <f t="shared" si="48"/>
        <v>0</v>
      </c>
      <c r="R43" s="68">
        <f t="shared" si="49"/>
        <v>0</v>
      </c>
      <c r="S43" s="73">
        <f t="shared" si="50"/>
        <v>0</v>
      </c>
      <c r="T43" s="68">
        <f t="shared" si="3"/>
        <v>0</v>
      </c>
      <c r="U43" s="7" t="str">
        <f t="shared" si="37"/>
        <v/>
      </c>
      <c r="V43" s="56">
        <f>IF(U43="",0,SUM(G$13:G$63,N$13:N$63,U$13:U43))</f>
        <v>0</v>
      </c>
    </row>
    <row r="44" spans="1:22" ht="11.45" customHeight="1" x14ac:dyDescent="0.2">
      <c r="A44" s="72">
        <f t="shared" si="38"/>
        <v>30</v>
      </c>
      <c r="B44" s="68">
        <f t="shared" si="39"/>
        <v>937500.00000000023</v>
      </c>
      <c r="C44" s="68">
        <f t="shared" si="40"/>
        <v>0</v>
      </c>
      <c r="D44" s="68">
        <f t="shared" si="41"/>
        <v>10416.66666666667</v>
      </c>
      <c r="E44" s="68">
        <f t="shared" si="42"/>
        <v>3720.5729166666679</v>
      </c>
      <c r="F44" s="68">
        <f t="shared" si="0"/>
        <v>14137.239583333338</v>
      </c>
      <c r="G44" s="56">
        <f t="shared" si="35"/>
        <v>1</v>
      </c>
      <c r="H44" s="56">
        <f>IF(G44="",0,SUM(G$13:G44))</f>
        <v>6</v>
      </c>
      <c r="I44" s="56">
        <f t="shared" si="43"/>
        <v>78</v>
      </c>
      <c r="J44" s="68">
        <f t="shared" si="44"/>
        <v>437500.00000000076</v>
      </c>
      <c r="K44" s="68">
        <f t="shared" si="45"/>
        <v>10416.666666666684</v>
      </c>
      <c r="L44" s="73">
        <f t="shared" si="46"/>
        <v>1758.0729166666697</v>
      </c>
      <c r="M44" s="68">
        <f t="shared" si="1"/>
        <v>12174.739583333354</v>
      </c>
      <c r="N44" s="56">
        <f t="shared" si="36"/>
        <v>1</v>
      </c>
      <c r="O44" s="56">
        <f>IF(N44="",0,SUM(G$13:G$63,N$13:N44))</f>
        <v>54</v>
      </c>
      <c r="P44" s="56">
        <f t="shared" si="47"/>
        <v>126</v>
      </c>
      <c r="Q44" s="68">
        <f t="shared" si="48"/>
        <v>0</v>
      </c>
      <c r="R44" s="68">
        <f t="shared" si="49"/>
        <v>0</v>
      </c>
      <c r="S44" s="73">
        <f t="shared" si="50"/>
        <v>0</v>
      </c>
      <c r="T44" s="68">
        <f t="shared" si="3"/>
        <v>0</v>
      </c>
      <c r="U44" s="7" t="str">
        <f t="shared" si="37"/>
        <v/>
      </c>
      <c r="V44" s="56">
        <f>IF(U44="",0,SUM(G$13:G$63,N$13:N$63,U$13:U44))</f>
        <v>0</v>
      </c>
    </row>
    <row r="45" spans="1:22" ht="11.45" customHeight="1" x14ac:dyDescent="0.2">
      <c r="A45" s="72">
        <f t="shared" si="38"/>
        <v>31</v>
      </c>
      <c r="B45" s="68">
        <f t="shared" si="39"/>
        <v>927083.3333333336</v>
      </c>
      <c r="C45" s="68">
        <f t="shared" si="40"/>
        <v>0</v>
      </c>
      <c r="D45" s="68">
        <f t="shared" si="41"/>
        <v>10416.66666666667</v>
      </c>
      <c r="E45" s="68">
        <f t="shared" si="42"/>
        <v>3679.6875000000014</v>
      </c>
      <c r="F45" s="68">
        <f t="shared" si="0"/>
        <v>14096.354166666672</v>
      </c>
      <c r="G45" s="56">
        <f t="shared" si="35"/>
        <v>1</v>
      </c>
      <c r="H45" s="56">
        <f>IF(G45="",0,SUM(G$13:G45))</f>
        <v>7</v>
      </c>
      <c r="I45" s="56">
        <f t="shared" si="43"/>
        <v>79</v>
      </c>
      <c r="J45" s="68">
        <f t="shared" si="44"/>
        <v>427083.33333333407</v>
      </c>
      <c r="K45" s="68">
        <f t="shared" si="45"/>
        <v>10416.666666666684</v>
      </c>
      <c r="L45" s="73">
        <f t="shared" si="46"/>
        <v>1717.187500000003</v>
      </c>
      <c r="M45" s="68">
        <f t="shared" si="1"/>
        <v>12133.854166666688</v>
      </c>
      <c r="N45" s="56">
        <f t="shared" si="36"/>
        <v>1</v>
      </c>
      <c r="O45" s="56">
        <f>IF(N45="",0,SUM(G$13:G$63,N$13:N45))</f>
        <v>55</v>
      </c>
      <c r="P45" s="56">
        <f t="shared" si="47"/>
        <v>127</v>
      </c>
      <c r="Q45" s="68">
        <f t="shared" si="48"/>
        <v>0</v>
      </c>
      <c r="R45" s="68">
        <f t="shared" si="49"/>
        <v>0</v>
      </c>
      <c r="S45" s="73">
        <f t="shared" si="50"/>
        <v>0</v>
      </c>
      <c r="T45" s="68">
        <f t="shared" si="3"/>
        <v>0</v>
      </c>
      <c r="U45" s="7" t="str">
        <f t="shared" si="37"/>
        <v/>
      </c>
      <c r="V45" s="56">
        <f>IF(U45="",0,SUM(G$13:G$63,N$13:N$63,U$13:U45))</f>
        <v>0</v>
      </c>
    </row>
    <row r="46" spans="1:22" ht="11.45" customHeight="1" x14ac:dyDescent="0.2">
      <c r="A46" s="72">
        <f t="shared" si="38"/>
        <v>32</v>
      </c>
      <c r="B46" s="68">
        <f t="shared" si="39"/>
        <v>916666.66666666698</v>
      </c>
      <c r="C46" s="68">
        <f t="shared" si="40"/>
        <v>0</v>
      </c>
      <c r="D46" s="68">
        <f t="shared" si="41"/>
        <v>10416.66666666667</v>
      </c>
      <c r="E46" s="68">
        <f t="shared" si="42"/>
        <v>3638.8020833333344</v>
      </c>
      <c r="F46" s="68">
        <f t="shared" si="0"/>
        <v>14055.468750000004</v>
      </c>
      <c r="G46" s="56">
        <f t="shared" si="35"/>
        <v>1</v>
      </c>
      <c r="H46" s="56">
        <f>IF(G46="",0,SUM(G$13:G46))</f>
        <v>8</v>
      </c>
      <c r="I46" s="56">
        <f t="shared" si="43"/>
        <v>80</v>
      </c>
      <c r="J46" s="68">
        <f t="shared" si="44"/>
        <v>416666.66666666738</v>
      </c>
      <c r="K46" s="68">
        <f t="shared" si="45"/>
        <v>10416.666666666684</v>
      </c>
      <c r="L46" s="73">
        <f t="shared" si="46"/>
        <v>1676.3020833333364</v>
      </c>
      <c r="M46" s="68">
        <f t="shared" si="1"/>
        <v>12092.96875000002</v>
      </c>
      <c r="N46" s="56">
        <f t="shared" si="36"/>
        <v>1</v>
      </c>
      <c r="O46" s="56">
        <f>IF(N46="",0,SUM(G$13:G$63,N$13:N46))</f>
        <v>56</v>
      </c>
      <c r="P46" s="56">
        <f t="shared" si="47"/>
        <v>128</v>
      </c>
      <c r="Q46" s="68">
        <f t="shared" si="48"/>
        <v>0</v>
      </c>
      <c r="R46" s="68">
        <f t="shared" si="49"/>
        <v>0</v>
      </c>
      <c r="S46" s="73">
        <f t="shared" si="50"/>
        <v>0</v>
      </c>
      <c r="T46" s="68">
        <f t="shared" si="3"/>
        <v>0</v>
      </c>
      <c r="U46" s="7" t="str">
        <f t="shared" si="37"/>
        <v/>
      </c>
      <c r="V46" s="56">
        <f>IF(U46="",0,SUM(G$13:G$63,N$13:N$63,U$13:U46))</f>
        <v>0</v>
      </c>
    </row>
    <row r="47" spans="1:22" ht="11.45" customHeight="1" x14ac:dyDescent="0.2">
      <c r="A47" s="72">
        <f t="shared" si="38"/>
        <v>33</v>
      </c>
      <c r="B47" s="68">
        <f t="shared" si="39"/>
        <v>906250.00000000035</v>
      </c>
      <c r="C47" s="68">
        <f t="shared" si="40"/>
        <v>0</v>
      </c>
      <c r="D47" s="68">
        <f t="shared" si="41"/>
        <v>10416.66666666667</v>
      </c>
      <c r="E47" s="68">
        <f t="shared" si="42"/>
        <v>3597.9166666666679</v>
      </c>
      <c r="F47" s="68">
        <f t="shared" si="0"/>
        <v>14014.583333333338</v>
      </c>
      <c r="G47" s="56">
        <f t="shared" si="35"/>
        <v>1</v>
      </c>
      <c r="H47" s="56">
        <f>IF(G47="",0,SUM(G$13:G47))</f>
        <v>9</v>
      </c>
      <c r="I47" s="56">
        <f t="shared" si="43"/>
        <v>81</v>
      </c>
      <c r="J47" s="68">
        <f t="shared" si="44"/>
        <v>406250.0000000007</v>
      </c>
      <c r="K47" s="68">
        <f t="shared" si="45"/>
        <v>10416.666666666684</v>
      </c>
      <c r="L47" s="73">
        <f t="shared" si="46"/>
        <v>1635.4166666666697</v>
      </c>
      <c r="M47" s="68">
        <f t="shared" si="1"/>
        <v>12052.083333333354</v>
      </c>
      <c r="N47" s="56">
        <f t="shared" si="36"/>
        <v>1</v>
      </c>
      <c r="O47" s="56">
        <f>IF(N47="",0,SUM(G$13:G$63,N$13:N47))</f>
        <v>57</v>
      </c>
      <c r="P47" s="56">
        <f t="shared" si="47"/>
        <v>129</v>
      </c>
      <c r="Q47" s="68">
        <f t="shared" si="48"/>
        <v>0</v>
      </c>
      <c r="R47" s="68">
        <f t="shared" si="49"/>
        <v>0</v>
      </c>
      <c r="S47" s="73">
        <f t="shared" si="50"/>
        <v>0</v>
      </c>
      <c r="T47" s="68">
        <f t="shared" si="3"/>
        <v>0</v>
      </c>
      <c r="U47" s="7" t="str">
        <f t="shared" si="37"/>
        <v/>
      </c>
      <c r="V47" s="56">
        <f>IF(U47="",0,SUM(G$13:G$63,N$13:N$63,U$13:U47))</f>
        <v>0</v>
      </c>
    </row>
    <row r="48" spans="1:22" ht="11.45" customHeight="1" x14ac:dyDescent="0.2">
      <c r="A48" s="72">
        <f t="shared" si="38"/>
        <v>34</v>
      </c>
      <c r="B48" s="68">
        <f t="shared" si="39"/>
        <v>895833.33333333372</v>
      </c>
      <c r="C48" s="68">
        <f t="shared" si="40"/>
        <v>0</v>
      </c>
      <c r="D48" s="68">
        <f t="shared" si="41"/>
        <v>10416.666666666672</v>
      </c>
      <c r="E48" s="68">
        <f t="shared" si="42"/>
        <v>3557.0312500000018</v>
      </c>
      <c r="F48" s="68">
        <f t="shared" si="0"/>
        <v>13973.697916666673</v>
      </c>
      <c r="G48" s="56">
        <f t="shared" si="35"/>
        <v>1</v>
      </c>
      <c r="H48" s="56">
        <f>IF(G48="",0,SUM(G$13:G48))</f>
        <v>10</v>
      </c>
      <c r="I48" s="56">
        <f t="shared" si="43"/>
        <v>82</v>
      </c>
      <c r="J48" s="68">
        <f t="shared" si="44"/>
        <v>395833.33333333401</v>
      </c>
      <c r="K48" s="68">
        <f t="shared" si="45"/>
        <v>10416.666666666684</v>
      </c>
      <c r="L48" s="73">
        <f t="shared" si="46"/>
        <v>1594.5312500000027</v>
      </c>
      <c r="M48" s="68">
        <f t="shared" si="1"/>
        <v>12011.197916666686</v>
      </c>
      <c r="N48" s="56">
        <f t="shared" si="36"/>
        <v>1</v>
      </c>
      <c r="O48" s="56">
        <f>IF(N48="",0,SUM(G$13:G$63,N$13:N48))</f>
        <v>58</v>
      </c>
      <c r="P48" s="56">
        <f t="shared" si="47"/>
        <v>130</v>
      </c>
      <c r="Q48" s="68">
        <f t="shared" si="48"/>
        <v>0</v>
      </c>
      <c r="R48" s="68">
        <f t="shared" si="49"/>
        <v>0</v>
      </c>
      <c r="S48" s="73">
        <f t="shared" si="50"/>
        <v>0</v>
      </c>
      <c r="T48" s="68">
        <f t="shared" si="3"/>
        <v>0</v>
      </c>
      <c r="U48" s="7" t="str">
        <f t="shared" si="37"/>
        <v/>
      </c>
      <c r="V48" s="56">
        <f>IF(U48="",0,SUM(G$13:G$63,N$13:N$63,U$13:U48))</f>
        <v>0</v>
      </c>
    </row>
    <row r="49" spans="1:22" ht="11.45" customHeight="1" x14ac:dyDescent="0.2">
      <c r="A49" s="72">
        <f t="shared" si="38"/>
        <v>35</v>
      </c>
      <c r="B49" s="68">
        <f t="shared" si="39"/>
        <v>885416.66666666709</v>
      </c>
      <c r="C49" s="68">
        <f t="shared" si="40"/>
        <v>0</v>
      </c>
      <c r="D49" s="68">
        <f t="shared" si="41"/>
        <v>10416.666666666672</v>
      </c>
      <c r="E49" s="68">
        <f t="shared" si="42"/>
        <v>3516.1458333333353</v>
      </c>
      <c r="F49" s="68">
        <f t="shared" si="0"/>
        <v>13932.812500000007</v>
      </c>
      <c r="G49" s="56">
        <f t="shared" si="35"/>
        <v>1</v>
      </c>
      <c r="H49" s="56">
        <f>IF(G49="",0,SUM(G$13:G49))</f>
        <v>11</v>
      </c>
      <c r="I49" s="56">
        <f t="shared" si="43"/>
        <v>83</v>
      </c>
      <c r="J49" s="68">
        <f t="shared" si="44"/>
        <v>385416.66666666733</v>
      </c>
      <c r="K49" s="68">
        <f t="shared" si="45"/>
        <v>10416.666666666684</v>
      </c>
      <c r="L49" s="73">
        <f t="shared" si="46"/>
        <v>1553.645833333336</v>
      </c>
      <c r="M49" s="68">
        <f t="shared" si="1"/>
        <v>11970.31250000002</v>
      </c>
      <c r="N49" s="56">
        <f t="shared" si="36"/>
        <v>1</v>
      </c>
      <c r="O49" s="56">
        <f>IF(N49="",0,SUM(G$13:G$63,N$13:N49))</f>
        <v>59</v>
      </c>
      <c r="P49" s="56">
        <f t="shared" si="47"/>
        <v>131</v>
      </c>
      <c r="Q49" s="68">
        <f t="shared" si="48"/>
        <v>0</v>
      </c>
      <c r="R49" s="68">
        <f t="shared" si="49"/>
        <v>0</v>
      </c>
      <c r="S49" s="73">
        <f t="shared" si="50"/>
        <v>0</v>
      </c>
      <c r="T49" s="68">
        <f t="shared" si="3"/>
        <v>0</v>
      </c>
      <c r="U49" s="7" t="str">
        <f t="shared" si="37"/>
        <v/>
      </c>
      <c r="V49" s="56">
        <f>IF(U49="",0,SUM(G$13:G$63,N$13:N$63,U$13:U49))</f>
        <v>0</v>
      </c>
    </row>
    <row r="50" spans="1:22" ht="11.45" customHeight="1" x14ac:dyDescent="0.2">
      <c r="A50" s="74">
        <f t="shared" si="38"/>
        <v>36</v>
      </c>
      <c r="B50" s="75">
        <f t="shared" si="39"/>
        <v>875000.00000000047</v>
      </c>
      <c r="C50" s="75">
        <f t="shared" si="40"/>
        <v>0</v>
      </c>
      <c r="D50" s="75">
        <f t="shared" si="41"/>
        <v>10416.666666666672</v>
      </c>
      <c r="E50" s="75">
        <f t="shared" si="42"/>
        <v>3475.2604166666683</v>
      </c>
      <c r="F50" s="68">
        <f t="shared" si="0"/>
        <v>13891.927083333339</v>
      </c>
      <c r="G50" s="63">
        <f t="shared" si="35"/>
        <v>1</v>
      </c>
      <c r="H50" s="63">
        <f>IF(G50="",0,SUM(G$13:G50))</f>
        <v>12</v>
      </c>
      <c r="I50" s="63">
        <f t="shared" si="43"/>
        <v>84</v>
      </c>
      <c r="J50" s="75">
        <f t="shared" si="44"/>
        <v>375000.00000000064</v>
      </c>
      <c r="K50" s="75">
        <f t="shared" si="45"/>
        <v>10416.666666666684</v>
      </c>
      <c r="L50" s="76">
        <f t="shared" si="46"/>
        <v>1512.7604166666695</v>
      </c>
      <c r="M50" s="68">
        <f t="shared" si="1"/>
        <v>11929.427083333354</v>
      </c>
      <c r="N50" s="63">
        <f t="shared" si="36"/>
        <v>1</v>
      </c>
      <c r="O50" s="56">
        <f>IF(N50="",0,SUM(G$13:G$63,N$13:N50))</f>
        <v>60</v>
      </c>
      <c r="P50" s="63">
        <f t="shared" si="47"/>
        <v>132</v>
      </c>
      <c r="Q50" s="75">
        <f t="shared" si="48"/>
        <v>0</v>
      </c>
      <c r="R50" s="75">
        <f t="shared" si="49"/>
        <v>0</v>
      </c>
      <c r="S50" s="76">
        <f t="shared" si="50"/>
        <v>0</v>
      </c>
      <c r="T50" s="68">
        <f t="shared" si="3"/>
        <v>0</v>
      </c>
      <c r="U50" s="7" t="str">
        <f t="shared" si="37"/>
        <v/>
      </c>
      <c r="V50" s="56">
        <f>IF(U50="",0,SUM(G$13:G$63,N$13:N$63,U$13:U50))</f>
        <v>0</v>
      </c>
    </row>
    <row r="51" spans="1:22" s="88" customFormat="1" ht="11.25" x14ac:dyDescent="0.2">
      <c r="A51" s="77" t="s">
        <v>28</v>
      </c>
      <c r="B51" s="78"/>
      <c r="C51" s="79">
        <f>SUM(C39:C50)</f>
        <v>0</v>
      </c>
      <c r="D51" s="79">
        <f>SUM(D39:D50)</f>
        <v>125000.00000000004</v>
      </c>
      <c r="E51" s="79">
        <f>SUM(E39:E50)</f>
        <v>44401.562500000015</v>
      </c>
      <c r="F51" s="80">
        <f t="shared" si="0"/>
        <v>169401.56250000006</v>
      </c>
      <c r="G51" s="81"/>
      <c r="H51" s="81"/>
      <c r="I51" s="77" t="s">
        <v>29</v>
      </c>
      <c r="J51" s="79"/>
      <c r="K51" s="79">
        <f>SUM(K39:K50)</f>
        <v>125000.00000000022</v>
      </c>
      <c r="L51" s="79">
        <f>SUM(L39:L50)</f>
        <v>20851.562500000036</v>
      </c>
      <c r="M51" s="80">
        <f t="shared" si="1"/>
        <v>145851.56250000026</v>
      </c>
      <c r="N51" s="81"/>
      <c r="O51" s="81"/>
      <c r="P51" s="77" t="s">
        <v>30</v>
      </c>
      <c r="Q51" s="78"/>
      <c r="R51" s="79">
        <f>SUM(R39:R50)</f>
        <v>0</v>
      </c>
      <c r="S51" s="79">
        <f>SUM(S39:S50)</f>
        <v>0</v>
      </c>
      <c r="T51" s="80">
        <f t="shared" si="3"/>
        <v>0</v>
      </c>
      <c r="U51" s="86"/>
      <c r="V51" s="87"/>
    </row>
    <row r="52" spans="1:22" ht="11.45" customHeight="1" x14ac:dyDescent="0.2">
      <c r="A52" s="89">
        <f>1+A50</f>
        <v>37</v>
      </c>
      <c r="B52" s="65">
        <f>(B50-D52+C50)*(1+($S$8/12))</f>
        <v>864583.33333333384</v>
      </c>
      <c r="C52" s="65">
        <f>IF(H52=0,B50*$P$8/12*$P$9,0)</f>
        <v>0</v>
      </c>
      <c r="D52" s="65">
        <f>IF(OR(A52&lt;=$E$7,A52&gt;$E$6),0,B50/($E$8-H50))</f>
        <v>10416.666666666672</v>
      </c>
      <c r="E52" s="65">
        <f>B50*$P$8/12-C52</f>
        <v>3434.3750000000018</v>
      </c>
      <c r="F52" s="69">
        <f t="shared" si="0"/>
        <v>13851.041666666673</v>
      </c>
      <c r="G52" s="54">
        <f t="shared" ref="G52:G63" si="51">IF(OR(A52&lt;=$E$7,A52&gt;$E$6),"",1)</f>
        <v>1</v>
      </c>
      <c r="H52" s="54">
        <f>IF(G52="",0,SUM(G$13:G52))</f>
        <v>13</v>
      </c>
      <c r="I52" s="54">
        <f>1+I50</f>
        <v>85</v>
      </c>
      <c r="J52" s="65">
        <f>(J50-K52)*(1+($S$8/12))</f>
        <v>364583.33333333395</v>
      </c>
      <c r="K52" s="65">
        <f>IF(OR(I52&lt;=$E$7,I52&gt;$E$6),0,J50/($E$8-O50))</f>
        <v>10416.666666666684</v>
      </c>
      <c r="L52" s="65">
        <f>J50*$P$8/12</f>
        <v>1471.8750000000027</v>
      </c>
      <c r="M52" s="69">
        <f t="shared" si="1"/>
        <v>11888.541666666686</v>
      </c>
      <c r="N52" s="54">
        <f t="shared" ref="N52:N63" si="52">IF(OR(I52&lt;=$E$7,I52&gt;$E$6),"",1)</f>
        <v>1</v>
      </c>
      <c r="O52" s="56">
        <f>IF(N52="",0,SUM(G$13:G$63,N$13:N52))</f>
        <v>61</v>
      </c>
      <c r="P52" s="54">
        <f>1+P50</f>
        <v>133</v>
      </c>
      <c r="Q52" s="65">
        <f>(Q50-R52)*(1+($S$8/12))</f>
        <v>0</v>
      </c>
      <c r="R52" s="65">
        <f>IF(OR(P52&lt;=$E$7,P52&gt;$E$6),0,Q50/($E$8-V50))</f>
        <v>0</v>
      </c>
      <c r="S52" s="65">
        <f>Q50*$P$8/12</f>
        <v>0</v>
      </c>
      <c r="T52" s="69">
        <f t="shared" si="3"/>
        <v>0</v>
      </c>
      <c r="U52" s="51" t="str">
        <f t="shared" ref="U52:U63" si="53">IF(OR(P52&lt;=$E$7,P52&gt;$E$6),"",1)</f>
        <v/>
      </c>
      <c r="V52" s="54">
        <f>IF(U52="",0,SUM(G$13:G$63,N$13:N$63,U$13:U52))</f>
        <v>0</v>
      </c>
    </row>
    <row r="53" spans="1:22" ht="11.45" customHeight="1" x14ac:dyDescent="0.2">
      <c r="A53" s="72">
        <f t="shared" ref="A53:A63" si="54">1+A52</f>
        <v>38</v>
      </c>
      <c r="B53" s="68">
        <f t="shared" ref="B53:B63" si="55">(B52-D53+C52)*(1+($S$8/12))</f>
        <v>854166.66666666721</v>
      </c>
      <c r="C53" s="68">
        <f t="shared" ref="C53:C63" si="56">IF(H53=0,B52*$P$8/12*P$9,0)</f>
        <v>0</v>
      </c>
      <c r="D53" s="68">
        <f t="shared" ref="D53:D63" si="57">IF(OR(A53&lt;=$E$7,A53&gt;$E$6),0,B52/($E$8-H52))</f>
        <v>10416.666666666673</v>
      </c>
      <c r="E53" s="68">
        <f t="shared" ref="E53:E63" si="58">B52*$P$8/12-C53</f>
        <v>3393.4895833333358</v>
      </c>
      <c r="F53" s="68">
        <f t="shared" si="0"/>
        <v>13810.156250000009</v>
      </c>
      <c r="G53" s="56">
        <f t="shared" si="51"/>
        <v>1</v>
      </c>
      <c r="H53" s="56">
        <f>IF(G53="",0,SUM(G$13:G53))</f>
        <v>14</v>
      </c>
      <c r="I53" s="56">
        <f t="shared" ref="I53:I63" si="59">1+I52</f>
        <v>86</v>
      </c>
      <c r="J53" s="68">
        <f t="shared" ref="J53:J63" si="60">(J52-K53)*(1+($S$8/12))</f>
        <v>354166.66666666727</v>
      </c>
      <c r="K53" s="68">
        <f t="shared" ref="K53:K63" si="61">IF(OR(I53&lt;=$E$7,I53&gt;$E$6),0,J52/($E$8-O52))</f>
        <v>10416.666666666684</v>
      </c>
      <c r="L53" s="73">
        <f t="shared" ref="L53:L63" si="62">J52*$P$8/12</f>
        <v>1430.9895833333358</v>
      </c>
      <c r="M53" s="68">
        <f t="shared" si="1"/>
        <v>11847.65625000002</v>
      </c>
      <c r="N53" s="56">
        <f t="shared" si="52"/>
        <v>1</v>
      </c>
      <c r="O53" s="56">
        <f>IF(N53="",0,SUM(G$13:G$63,N$13:N53))</f>
        <v>62</v>
      </c>
      <c r="P53" s="56">
        <f t="shared" ref="P53:P63" si="63">1+P52</f>
        <v>134</v>
      </c>
      <c r="Q53" s="68">
        <f t="shared" ref="Q53:Q63" si="64">(Q52-R53)*(1+($S$8/12))</f>
        <v>0</v>
      </c>
      <c r="R53" s="68">
        <f t="shared" ref="R53:R63" si="65">IF(OR(P53&lt;=$E$7,P53&gt;$E$6),0,Q52/($E$8-V52))</f>
        <v>0</v>
      </c>
      <c r="S53" s="73">
        <f t="shared" ref="S53:S63" si="66">Q52*$P$8/12</f>
        <v>0</v>
      </c>
      <c r="T53" s="68">
        <f t="shared" si="3"/>
        <v>0</v>
      </c>
      <c r="U53" s="7" t="str">
        <f t="shared" si="53"/>
        <v/>
      </c>
      <c r="V53" s="56">
        <f>IF(U53="",0,SUM(G$13:G$63,N$13:N$63,U$13:U53))</f>
        <v>0</v>
      </c>
    </row>
    <row r="54" spans="1:22" ht="11.45" customHeight="1" x14ac:dyDescent="0.2">
      <c r="A54" s="72">
        <f t="shared" si="54"/>
        <v>39</v>
      </c>
      <c r="B54" s="68">
        <f t="shared" si="55"/>
        <v>843750.00000000058</v>
      </c>
      <c r="C54" s="68">
        <f t="shared" si="56"/>
        <v>0</v>
      </c>
      <c r="D54" s="68">
        <f t="shared" si="57"/>
        <v>10416.666666666673</v>
      </c>
      <c r="E54" s="68">
        <f t="shared" si="58"/>
        <v>3352.6041666666692</v>
      </c>
      <c r="F54" s="68">
        <f t="shared" si="0"/>
        <v>13769.270833333343</v>
      </c>
      <c r="G54" s="56">
        <f t="shared" si="51"/>
        <v>1</v>
      </c>
      <c r="H54" s="56">
        <f>IF(G54="",0,SUM(G$13:G54))</f>
        <v>15</v>
      </c>
      <c r="I54" s="56">
        <f t="shared" si="59"/>
        <v>87</v>
      </c>
      <c r="J54" s="68">
        <f t="shared" si="60"/>
        <v>343750.00000000058</v>
      </c>
      <c r="K54" s="68">
        <f t="shared" si="61"/>
        <v>10416.666666666684</v>
      </c>
      <c r="L54" s="73">
        <f t="shared" si="62"/>
        <v>1390.104166666669</v>
      </c>
      <c r="M54" s="68">
        <f t="shared" si="1"/>
        <v>11806.770833333354</v>
      </c>
      <c r="N54" s="56">
        <f t="shared" si="52"/>
        <v>1</v>
      </c>
      <c r="O54" s="56">
        <f>IF(N54="",0,SUM(G$13:G$63,N$13:N54))</f>
        <v>63</v>
      </c>
      <c r="P54" s="56">
        <f t="shared" si="63"/>
        <v>135</v>
      </c>
      <c r="Q54" s="68">
        <f t="shared" si="64"/>
        <v>0</v>
      </c>
      <c r="R54" s="68">
        <f t="shared" si="65"/>
        <v>0</v>
      </c>
      <c r="S54" s="73">
        <f t="shared" si="66"/>
        <v>0</v>
      </c>
      <c r="T54" s="68">
        <f t="shared" si="3"/>
        <v>0</v>
      </c>
      <c r="U54" s="7" t="str">
        <f t="shared" si="53"/>
        <v/>
      </c>
      <c r="V54" s="56">
        <f>IF(U54="",0,SUM(G$13:G$63,N$13:N$63,U$13:U54))</f>
        <v>0</v>
      </c>
    </row>
    <row r="55" spans="1:22" ht="11.45" customHeight="1" x14ac:dyDescent="0.2">
      <c r="A55" s="72">
        <f t="shared" si="54"/>
        <v>40</v>
      </c>
      <c r="B55" s="68">
        <f t="shared" si="55"/>
        <v>833333.33333333395</v>
      </c>
      <c r="C55" s="68">
        <f t="shared" si="56"/>
        <v>0</v>
      </c>
      <c r="D55" s="68">
        <f t="shared" si="57"/>
        <v>10416.666666666673</v>
      </c>
      <c r="E55" s="68">
        <f t="shared" si="58"/>
        <v>3311.7187500000023</v>
      </c>
      <c r="F55" s="68">
        <f t="shared" si="0"/>
        <v>13728.385416666675</v>
      </c>
      <c r="G55" s="56">
        <f t="shared" si="51"/>
        <v>1</v>
      </c>
      <c r="H55" s="56">
        <f>IF(G55="",0,SUM(G$13:G55))</f>
        <v>16</v>
      </c>
      <c r="I55" s="56">
        <f t="shared" si="59"/>
        <v>88</v>
      </c>
      <c r="J55" s="68">
        <f t="shared" si="60"/>
        <v>333333.3333333339</v>
      </c>
      <c r="K55" s="68">
        <f t="shared" si="61"/>
        <v>10416.666666666684</v>
      </c>
      <c r="L55" s="73">
        <f t="shared" si="62"/>
        <v>1349.2187500000025</v>
      </c>
      <c r="M55" s="68">
        <f t="shared" si="1"/>
        <v>11765.885416666686</v>
      </c>
      <c r="N55" s="56">
        <f t="shared" si="52"/>
        <v>1</v>
      </c>
      <c r="O55" s="56">
        <f>IF(N55="",0,SUM(G$13:G$63,N$13:N55))</f>
        <v>64</v>
      </c>
      <c r="P55" s="56">
        <f t="shared" si="63"/>
        <v>136</v>
      </c>
      <c r="Q55" s="68">
        <f t="shared" si="64"/>
        <v>0</v>
      </c>
      <c r="R55" s="68">
        <f t="shared" si="65"/>
        <v>0</v>
      </c>
      <c r="S55" s="73">
        <f t="shared" si="66"/>
        <v>0</v>
      </c>
      <c r="T55" s="68">
        <f t="shared" si="3"/>
        <v>0</v>
      </c>
      <c r="U55" s="7" t="str">
        <f t="shared" si="53"/>
        <v/>
      </c>
      <c r="V55" s="56">
        <f>IF(U55="",0,SUM(G$13:G$63,N$13:N$63,U$13:U55))</f>
        <v>0</v>
      </c>
    </row>
    <row r="56" spans="1:22" ht="11.45" customHeight="1" x14ac:dyDescent="0.2">
      <c r="A56" s="72">
        <f t="shared" si="54"/>
        <v>41</v>
      </c>
      <c r="B56" s="68">
        <f t="shared" si="55"/>
        <v>822916.66666666733</v>
      </c>
      <c r="C56" s="68">
        <f t="shared" si="56"/>
        <v>0</v>
      </c>
      <c r="D56" s="68">
        <f t="shared" si="57"/>
        <v>10416.666666666675</v>
      </c>
      <c r="E56" s="68">
        <f t="shared" si="58"/>
        <v>3270.8333333333358</v>
      </c>
      <c r="F56" s="68">
        <f t="shared" si="0"/>
        <v>13687.500000000011</v>
      </c>
      <c r="G56" s="56">
        <f t="shared" si="51"/>
        <v>1</v>
      </c>
      <c r="H56" s="56">
        <f>IF(G56="",0,SUM(G$13:G56))</f>
        <v>17</v>
      </c>
      <c r="I56" s="56">
        <f t="shared" si="59"/>
        <v>89</v>
      </c>
      <c r="J56" s="68">
        <f t="shared" si="60"/>
        <v>322916.66666666721</v>
      </c>
      <c r="K56" s="68">
        <f t="shared" si="61"/>
        <v>10416.666666666684</v>
      </c>
      <c r="L56" s="73">
        <f t="shared" si="62"/>
        <v>1308.3333333333355</v>
      </c>
      <c r="M56" s="68">
        <f t="shared" si="1"/>
        <v>11725.00000000002</v>
      </c>
      <c r="N56" s="56">
        <f t="shared" si="52"/>
        <v>1</v>
      </c>
      <c r="O56" s="56">
        <f>IF(N56="",0,SUM(G$13:G$63,N$13:N56))</f>
        <v>65</v>
      </c>
      <c r="P56" s="56">
        <f t="shared" si="63"/>
        <v>137</v>
      </c>
      <c r="Q56" s="68">
        <f t="shared" si="64"/>
        <v>0</v>
      </c>
      <c r="R56" s="68">
        <f t="shared" si="65"/>
        <v>0</v>
      </c>
      <c r="S56" s="73">
        <f t="shared" si="66"/>
        <v>0</v>
      </c>
      <c r="T56" s="68">
        <f t="shared" si="3"/>
        <v>0</v>
      </c>
      <c r="U56" s="7" t="str">
        <f t="shared" si="53"/>
        <v/>
      </c>
      <c r="V56" s="56">
        <f>IF(U56="",0,SUM(G$13:G$63,N$13:N$63,U$13:U56))</f>
        <v>0</v>
      </c>
    </row>
    <row r="57" spans="1:22" ht="11.45" customHeight="1" x14ac:dyDescent="0.2">
      <c r="A57" s="72">
        <f t="shared" si="54"/>
        <v>42</v>
      </c>
      <c r="B57" s="68">
        <f t="shared" si="55"/>
        <v>812500.0000000007</v>
      </c>
      <c r="C57" s="68">
        <f t="shared" si="56"/>
        <v>0</v>
      </c>
      <c r="D57" s="68">
        <f t="shared" si="57"/>
        <v>10416.666666666675</v>
      </c>
      <c r="E57" s="68">
        <f t="shared" si="58"/>
        <v>3229.9479166666697</v>
      </c>
      <c r="F57" s="68">
        <f t="shared" si="0"/>
        <v>13646.614583333345</v>
      </c>
      <c r="G57" s="56">
        <f t="shared" si="51"/>
        <v>1</v>
      </c>
      <c r="H57" s="56">
        <f>IF(G57="",0,SUM(G$13:G57))</f>
        <v>18</v>
      </c>
      <c r="I57" s="56">
        <f t="shared" si="59"/>
        <v>90</v>
      </c>
      <c r="J57" s="68">
        <f t="shared" si="60"/>
        <v>312500.00000000052</v>
      </c>
      <c r="K57" s="68">
        <f t="shared" si="61"/>
        <v>10416.666666666684</v>
      </c>
      <c r="L57" s="73">
        <f t="shared" si="62"/>
        <v>1267.447916666669</v>
      </c>
      <c r="M57" s="68">
        <f t="shared" si="1"/>
        <v>11684.114583333354</v>
      </c>
      <c r="N57" s="56">
        <f t="shared" si="52"/>
        <v>1</v>
      </c>
      <c r="O57" s="56">
        <f>IF(N57="",0,SUM(G$13:G$63,N$13:N57))</f>
        <v>66</v>
      </c>
      <c r="P57" s="56">
        <f t="shared" si="63"/>
        <v>138</v>
      </c>
      <c r="Q57" s="68">
        <f t="shared" si="64"/>
        <v>0</v>
      </c>
      <c r="R57" s="68">
        <f t="shared" si="65"/>
        <v>0</v>
      </c>
      <c r="S57" s="73">
        <f t="shared" si="66"/>
        <v>0</v>
      </c>
      <c r="T57" s="68">
        <f t="shared" si="3"/>
        <v>0</v>
      </c>
      <c r="U57" s="7" t="str">
        <f t="shared" si="53"/>
        <v/>
      </c>
      <c r="V57" s="56">
        <f>IF(U57="",0,SUM(G$13:G$63,N$13:N$63,U$13:U57))</f>
        <v>0</v>
      </c>
    </row>
    <row r="58" spans="1:22" ht="11.45" customHeight="1" x14ac:dyDescent="0.2">
      <c r="A58" s="72">
        <f t="shared" si="54"/>
        <v>43</v>
      </c>
      <c r="B58" s="68">
        <f t="shared" si="55"/>
        <v>802083.33333333407</v>
      </c>
      <c r="C58" s="68">
        <f t="shared" si="56"/>
        <v>0</v>
      </c>
      <c r="D58" s="68">
        <f t="shared" si="57"/>
        <v>10416.666666666675</v>
      </c>
      <c r="E58" s="68">
        <f t="shared" si="58"/>
        <v>3189.0625000000032</v>
      </c>
      <c r="F58" s="68">
        <f t="shared" si="0"/>
        <v>13605.729166666679</v>
      </c>
      <c r="G58" s="56">
        <f t="shared" si="51"/>
        <v>1</v>
      </c>
      <c r="H58" s="56">
        <f>IF(G58="",0,SUM(G$13:G58))</f>
        <v>19</v>
      </c>
      <c r="I58" s="56">
        <f t="shared" si="59"/>
        <v>91</v>
      </c>
      <c r="J58" s="68">
        <f t="shared" si="60"/>
        <v>302083.33333333384</v>
      </c>
      <c r="K58" s="68">
        <f t="shared" si="61"/>
        <v>10416.666666666684</v>
      </c>
      <c r="L58" s="73">
        <f t="shared" si="62"/>
        <v>1226.562500000002</v>
      </c>
      <c r="M58" s="68">
        <f t="shared" si="1"/>
        <v>11643.229166666686</v>
      </c>
      <c r="N58" s="56">
        <f t="shared" si="52"/>
        <v>1</v>
      </c>
      <c r="O58" s="56">
        <f>IF(N58="",0,SUM(G$13:G$63,N$13:N58))</f>
        <v>67</v>
      </c>
      <c r="P58" s="56">
        <f t="shared" si="63"/>
        <v>139</v>
      </c>
      <c r="Q58" s="68">
        <f t="shared" si="64"/>
        <v>0</v>
      </c>
      <c r="R58" s="68">
        <f t="shared" si="65"/>
        <v>0</v>
      </c>
      <c r="S58" s="73">
        <f t="shared" si="66"/>
        <v>0</v>
      </c>
      <c r="T58" s="68">
        <f t="shared" si="3"/>
        <v>0</v>
      </c>
      <c r="U58" s="7" t="str">
        <f t="shared" si="53"/>
        <v/>
      </c>
      <c r="V58" s="56">
        <f>IF(U58="",0,SUM(G$13:G$63,N$13:N$63,U$13:U58))</f>
        <v>0</v>
      </c>
    </row>
    <row r="59" spans="1:22" ht="11.45" customHeight="1" x14ac:dyDescent="0.2">
      <c r="A59" s="72">
        <f t="shared" si="54"/>
        <v>44</v>
      </c>
      <c r="B59" s="68">
        <f t="shared" si="55"/>
        <v>791666.66666666744</v>
      </c>
      <c r="C59" s="68">
        <f t="shared" si="56"/>
        <v>0</v>
      </c>
      <c r="D59" s="68">
        <f t="shared" si="57"/>
        <v>10416.666666666677</v>
      </c>
      <c r="E59" s="68">
        <f t="shared" si="58"/>
        <v>3148.1770833333362</v>
      </c>
      <c r="F59" s="68">
        <f t="shared" si="0"/>
        <v>13564.843750000013</v>
      </c>
      <c r="G59" s="56">
        <f t="shared" si="51"/>
        <v>1</v>
      </c>
      <c r="H59" s="56">
        <f>IF(G59="",0,SUM(G$13:G59))</f>
        <v>20</v>
      </c>
      <c r="I59" s="56">
        <f t="shared" si="59"/>
        <v>92</v>
      </c>
      <c r="J59" s="68">
        <f t="shared" si="60"/>
        <v>291666.66666666715</v>
      </c>
      <c r="K59" s="68">
        <f t="shared" si="61"/>
        <v>10416.666666666684</v>
      </c>
      <c r="L59" s="73">
        <f t="shared" si="62"/>
        <v>1185.6770833333355</v>
      </c>
      <c r="M59" s="68">
        <f t="shared" si="1"/>
        <v>11602.34375000002</v>
      </c>
      <c r="N59" s="56">
        <f t="shared" si="52"/>
        <v>1</v>
      </c>
      <c r="O59" s="56">
        <f>IF(N59="",0,SUM(G$13:G$63,N$13:N59))</f>
        <v>68</v>
      </c>
      <c r="P59" s="56">
        <f t="shared" si="63"/>
        <v>140</v>
      </c>
      <c r="Q59" s="68">
        <f t="shared" si="64"/>
        <v>0</v>
      </c>
      <c r="R59" s="68">
        <f t="shared" si="65"/>
        <v>0</v>
      </c>
      <c r="S59" s="73">
        <f t="shared" si="66"/>
        <v>0</v>
      </c>
      <c r="T59" s="68">
        <f t="shared" si="3"/>
        <v>0</v>
      </c>
      <c r="U59" s="7" t="str">
        <f t="shared" si="53"/>
        <v/>
      </c>
      <c r="V59" s="56">
        <f>IF(U59="",0,SUM(G$13:G$63,N$13:N$63,U$13:U59))</f>
        <v>0</v>
      </c>
    </row>
    <row r="60" spans="1:22" ht="11.45" customHeight="1" x14ac:dyDescent="0.2">
      <c r="A60" s="72">
        <f t="shared" si="54"/>
        <v>45</v>
      </c>
      <c r="B60" s="68">
        <f t="shared" si="55"/>
        <v>781250.00000000081</v>
      </c>
      <c r="C60" s="68">
        <f t="shared" si="56"/>
        <v>0</v>
      </c>
      <c r="D60" s="68">
        <f t="shared" si="57"/>
        <v>10416.666666666677</v>
      </c>
      <c r="E60" s="68">
        <f t="shared" si="58"/>
        <v>3107.2916666666697</v>
      </c>
      <c r="F60" s="68">
        <f t="shared" si="0"/>
        <v>13523.958333333347</v>
      </c>
      <c r="G60" s="56">
        <f t="shared" si="51"/>
        <v>1</v>
      </c>
      <c r="H60" s="56">
        <f>IF(G60="",0,SUM(G$13:G60))</f>
        <v>21</v>
      </c>
      <c r="I60" s="56">
        <f t="shared" si="59"/>
        <v>93</v>
      </c>
      <c r="J60" s="68">
        <f t="shared" si="60"/>
        <v>281250.00000000047</v>
      </c>
      <c r="K60" s="68">
        <f t="shared" si="61"/>
        <v>10416.666666666684</v>
      </c>
      <c r="L60" s="73">
        <f t="shared" si="62"/>
        <v>1144.7916666666686</v>
      </c>
      <c r="M60" s="68">
        <f t="shared" si="1"/>
        <v>11561.458333333352</v>
      </c>
      <c r="N60" s="56">
        <f t="shared" si="52"/>
        <v>1</v>
      </c>
      <c r="O60" s="56">
        <f>IF(N60="",0,SUM(G$13:G$63,N$13:N60))</f>
        <v>69</v>
      </c>
      <c r="P60" s="56">
        <f t="shared" si="63"/>
        <v>141</v>
      </c>
      <c r="Q60" s="68">
        <f t="shared" si="64"/>
        <v>0</v>
      </c>
      <c r="R60" s="68">
        <f t="shared" si="65"/>
        <v>0</v>
      </c>
      <c r="S60" s="73">
        <f t="shared" si="66"/>
        <v>0</v>
      </c>
      <c r="T60" s="68">
        <f t="shared" si="3"/>
        <v>0</v>
      </c>
      <c r="U60" s="7" t="str">
        <f t="shared" si="53"/>
        <v/>
      </c>
      <c r="V60" s="56">
        <f>IF(U60="",0,SUM(G$13:G$63,N$13:N$63,U$13:U60))</f>
        <v>0</v>
      </c>
    </row>
    <row r="61" spans="1:22" ht="11.45" customHeight="1" x14ac:dyDescent="0.2">
      <c r="A61" s="72">
        <f t="shared" si="54"/>
        <v>46</v>
      </c>
      <c r="B61" s="68">
        <f t="shared" si="55"/>
        <v>770833.33333333419</v>
      </c>
      <c r="C61" s="68">
        <f t="shared" si="56"/>
        <v>0</v>
      </c>
      <c r="D61" s="68">
        <f t="shared" si="57"/>
        <v>10416.666666666677</v>
      </c>
      <c r="E61" s="68">
        <f t="shared" si="58"/>
        <v>3066.4062500000036</v>
      </c>
      <c r="F61" s="68">
        <f t="shared" si="0"/>
        <v>13483.072916666681</v>
      </c>
      <c r="G61" s="56">
        <f t="shared" si="51"/>
        <v>1</v>
      </c>
      <c r="H61" s="56">
        <f>IF(G61="",0,SUM(G$13:G61))</f>
        <v>22</v>
      </c>
      <c r="I61" s="56">
        <f t="shared" si="59"/>
        <v>94</v>
      </c>
      <c r="J61" s="68">
        <f t="shared" si="60"/>
        <v>270833.33333333378</v>
      </c>
      <c r="K61" s="68">
        <f t="shared" si="61"/>
        <v>10416.666666666684</v>
      </c>
      <c r="L61" s="73">
        <f t="shared" si="62"/>
        <v>1103.906250000002</v>
      </c>
      <c r="M61" s="68">
        <f t="shared" si="1"/>
        <v>11520.572916666686</v>
      </c>
      <c r="N61" s="56">
        <f t="shared" si="52"/>
        <v>1</v>
      </c>
      <c r="O61" s="56">
        <f>IF(N61="",0,SUM(G$13:G$63,N$13:N61))</f>
        <v>70</v>
      </c>
      <c r="P61" s="56">
        <f t="shared" si="63"/>
        <v>142</v>
      </c>
      <c r="Q61" s="68">
        <f t="shared" si="64"/>
        <v>0</v>
      </c>
      <c r="R61" s="68">
        <f t="shared" si="65"/>
        <v>0</v>
      </c>
      <c r="S61" s="73">
        <f t="shared" si="66"/>
        <v>0</v>
      </c>
      <c r="T61" s="68">
        <f t="shared" si="3"/>
        <v>0</v>
      </c>
      <c r="U61" s="7" t="str">
        <f t="shared" si="53"/>
        <v/>
      </c>
      <c r="V61" s="56">
        <f>IF(U61="",0,SUM(G$13:G$63,N$13:N$63,U$13:U61))</f>
        <v>0</v>
      </c>
    </row>
    <row r="62" spans="1:22" ht="11.45" customHeight="1" x14ac:dyDescent="0.2">
      <c r="A62" s="72">
        <f t="shared" si="54"/>
        <v>47</v>
      </c>
      <c r="B62" s="68">
        <f t="shared" si="55"/>
        <v>760416.66666666756</v>
      </c>
      <c r="C62" s="68">
        <f t="shared" si="56"/>
        <v>0</v>
      </c>
      <c r="D62" s="68">
        <f t="shared" si="57"/>
        <v>10416.666666666679</v>
      </c>
      <c r="E62" s="68">
        <f t="shared" si="58"/>
        <v>3025.5208333333371</v>
      </c>
      <c r="F62" s="68">
        <f t="shared" si="0"/>
        <v>13442.187500000016</v>
      </c>
      <c r="G62" s="56">
        <f t="shared" si="51"/>
        <v>1</v>
      </c>
      <c r="H62" s="56">
        <f>IF(G62="",0,SUM(G$13:G62))</f>
        <v>23</v>
      </c>
      <c r="I62" s="56">
        <f t="shared" si="59"/>
        <v>95</v>
      </c>
      <c r="J62" s="68">
        <f t="shared" si="60"/>
        <v>260416.66666666709</v>
      </c>
      <c r="K62" s="68">
        <f t="shared" si="61"/>
        <v>10416.666666666684</v>
      </c>
      <c r="L62" s="73">
        <f t="shared" si="62"/>
        <v>1063.0208333333351</v>
      </c>
      <c r="M62" s="68">
        <f t="shared" si="1"/>
        <v>11479.68750000002</v>
      </c>
      <c r="N62" s="56">
        <f t="shared" si="52"/>
        <v>1</v>
      </c>
      <c r="O62" s="56">
        <f>IF(N62="",0,SUM(G$13:G$63,N$13:N62))</f>
        <v>71</v>
      </c>
      <c r="P62" s="56">
        <f t="shared" si="63"/>
        <v>143</v>
      </c>
      <c r="Q62" s="68">
        <f t="shared" si="64"/>
        <v>0</v>
      </c>
      <c r="R62" s="68">
        <f t="shared" si="65"/>
        <v>0</v>
      </c>
      <c r="S62" s="73">
        <f t="shared" si="66"/>
        <v>0</v>
      </c>
      <c r="T62" s="68">
        <f t="shared" si="3"/>
        <v>0</v>
      </c>
      <c r="U62" s="7" t="str">
        <f t="shared" si="53"/>
        <v/>
      </c>
      <c r="V62" s="56">
        <f>IF(U62="",0,SUM(G$13:G$63,N$13:N$63,U$13:U62))</f>
        <v>0</v>
      </c>
    </row>
    <row r="63" spans="1:22" ht="11.45" customHeight="1" x14ac:dyDescent="0.2">
      <c r="A63" s="74">
        <f t="shared" si="54"/>
        <v>48</v>
      </c>
      <c r="B63" s="75">
        <f t="shared" si="55"/>
        <v>750000.00000000093</v>
      </c>
      <c r="C63" s="75">
        <f t="shared" si="56"/>
        <v>0</v>
      </c>
      <c r="D63" s="75">
        <f t="shared" si="57"/>
        <v>10416.666666666679</v>
      </c>
      <c r="E63" s="75">
        <f t="shared" si="58"/>
        <v>2984.6354166666702</v>
      </c>
      <c r="F63" s="68">
        <f t="shared" si="0"/>
        <v>13401.302083333348</v>
      </c>
      <c r="G63" s="63">
        <f t="shared" si="51"/>
        <v>1</v>
      </c>
      <c r="H63" s="63">
        <f>IF(G63="",0,SUM(G$13:G63))</f>
        <v>24</v>
      </c>
      <c r="I63" s="63">
        <f t="shared" si="59"/>
        <v>96</v>
      </c>
      <c r="J63" s="75">
        <f t="shared" si="60"/>
        <v>250000.00000000041</v>
      </c>
      <c r="K63" s="75">
        <f t="shared" si="61"/>
        <v>10416.666666666684</v>
      </c>
      <c r="L63" s="76">
        <f t="shared" si="62"/>
        <v>1022.1354166666683</v>
      </c>
      <c r="M63" s="68">
        <f t="shared" si="1"/>
        <v>11438.802083333352</v>
      </c>
      <c r="N63" s="56">
        <f t="shared" si="52"/>
        <v>1</v>
      </c>
      <c r="O63" s="56">
        <f>IF(N63="",0,SUM(G$13:G$63,N$13:N63))</f>
        <v>72</v>
      </c>
      <c r="P63" s="63">
        <f t="shared" si="63"/>
        <v>144</v>
      </c>
      <c r="Q63" s="75">
        <f t="shared" si="64"/>
        <v>0</v>
      </c>
      <c r="R63" s="75">
        <f t="shared" si="65"/>
        <v>0</v>
      </c>
      <c r="S63" s="76">
        <f t="shared" si="66"/>
        <v>0</v>
      </c>
      <c r="T63" s="68">
        <f t="shared" si="3"/>
        <v>0</v>
      </c>
      <c r="U63" s="7" t="str">
        <f t="shared" si="53"/>
        <v/>
      </c>
      <c r="V63" s="56">
        <f>IF(U63="",0,SUM(G$13:G$63,N$13:N$63,U$13:U63))</f>
        <v>0</v>
      </c>
    </row>
    <row r="64" spans="1:22" s="88" customFormat="1" ht="13.9" customHeight="1" x14ac:dyDescent="0.2">
      <c r="A64" s="90" t="s">
        <v>31</v>
      </c>
      <c r="B64" s="91"/>
      <c r="C64" s="92"/>
      <c r="D64" s="93">
        <f>SUM(D52:D63)</f>
        <v>125000.00000000009</v>
      </c>
      <c r="E64" s="92">
        <f>SUM(E52:E63)</f>
        <v>38514.062500000036</v>
      </c>
      <c r="F64" s="80">
        <f t="shared" si="0"/>
        <v>163514.06250000012</v>
      </c>
      <c r="G64" s="86"/>
      <c r="H64" s="87"/>
      <c r="I64" s="90" t="s">
        <v>32</v>
      </c>
      <c r="J64" s="91"/>
      <c r="K64" s="94">
        <f>SUM(K52:K63)</f>
        <v>125000.00000000022</v>
      </c>
      <c r="L64" s="92">
        <f>SUM(L52:L63)</f>
        <v>14964.062500000025</v>
      </c>
      <c r="M64" s="80">
        <f t="shared" si="1"/>
        <v>139964.06250000023</v>
      </c>
      <c r="N64" s="86"/>
      <c r="O64" s="82"/>
      <c r="P64" s="90" t="s">
        <v>33</v>
      </c>
      <c r="Q64" s="91"/>
      <c r="R64" s="94">
        <f>SUM(R52:R63)</f>
        <v>0</v>
      </c>
      <c r="S64" s="92">
        <f>SUM(S52:S63)</f>
        <v>0</v>
      </c>
      <c r="T64" s="80">
        <f t="shared" si="3"/>
        <v>0</v>
      </c>
      <c r="U64" s="86"/>
      <c r="V64" s="82"/>
    </row>
    <row r="66" spans="5:10" x14ac:dyDescent="0.2">
      <c r="E66" s="1" t="s">
        <v>34</v>
      </c>
      <c r="J66" s="95">
        <f>E25+E38+E64+L25+L38+L51+L64+S25+S38+S51+S64</f>
        <v>240160.93750000023</v>
      </c>
    </row>
  </sheetData>
  <sheetProtection algorithmName="SHA-512" hashValue="RX5Gkvg2sZWS1gqYAv6YJ4iEcU1EptJLQxBCDNNxjnV+aMr/NjqOFXVKqzloEcqIBQTacTREkJkujkMf6Kjj8w==" saltValue="tvdj2BL4Nq1JKl9ZjJOYCw==" spinCount="100000" sheet="1" objects="1" scenarios="1"/>
  <mergeCells count="5">
    <mergeCell ref="J7:L8"/>
    <mergeCell ref="A9:C9"/>
    <mergeCell ref="D9:E9"/>
    <mergeCell ref="D10:E10"/>
    <mergeCell ref="C11:C12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86" orientation="portrait" horizontalDpi="4294967295" verticalDpi="4294967295" r:id="rId1"/>
  <headerFooter alignWithMargins="0">
    <oddHeader>&amp;C&amp;"Times New Roman,Negrito"CENTAURUS VIABILIDADE ECONÔMICA
FNO - FUNDO CONSTITUCIONAL DO NORTE
SIMULAÇÃO DE JUROS E AMORTIZAÇÕES</oddHeader>
    <oddFooter xml:space="preserve">&amp;C__________________________________________________________________________
Q 103-Sul, Rua SO 5, Cj. 4, lt 08, Sala 4,  Vila Gracita, Palmas – TO
CEP 77.015-018  #  Tel/fax: (63)  3225-5132   
e-mail: centaurus@centaurusviaeconomica.com.br
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FATURAMENTO DE R$ 4,8 A 90 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AFONSO</dc:creator>
  <cp:lastModifiedBy>JOAO AFONSO</cp:lastModifiedBy>
  <dcterms:created xsi:type="dcterms:W3CDTF">2020-05-22T09:34:53Z</dcterms:created>
  <dcterms:modified xsi:type="dcterms:W3CDTF">2020-07-04T13:50:19Z</dcterms:modified>
</cp:coreProperties>
</file>